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03257628\Downloads\"/>
    </mc:Choice>
  </mc:AlternateContent>
  <xr:revisionPtr revIDLastSave="0" documentId="13_ncr:1_{94F8D72C-2D02-42A7-B4E5-AAD9A625B2CA}" xr6:coauthVersionLast="47" xr6:coauthVersionMax="47" xr10:uidLastSave="{00000000-0000-0000-0000-000000000000}"/>
  <bookViews>
    <workbookView xWindow="-110" yWindow="-110" windowWidth="19420" windowHeight="10300" firstSheet="1" activeTab="4" xr2:uid="{6D713CD6-D12E-4FDC-B2D2-BEB2A266E556}"/>
  </bookViews>
  <sheets>
    <sheet name="Tietopyynnöt data" sheetId="1" state="hidden" r:id="rId1"/>
    <sheet name="Kansilehti" sheetId="5" r:id="rId2"/>
    <sheet name="Selitteet" sheetId="4" r:id="rId3"/>
    <sheet name="Parametrit" sheetId="3" r:id="rId4"/>
    <sheet name="Laskenta"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9" i="3" l="1"/>
  <c r="J8" i="2"/>
  <c r="D24" i="3"/>
  <c r="F35" i="2" s="1"/>
  <c r="D23" i="3"/>
  <c r="F33" i="2" s="1"/>
  <c r="D22" i="3"/>
  <c r="F29" i="2" s="1"/>
  <c r="D21" i="3"/>
  <c r="F27" i="2" s="1"/>
  <c r="D20" i="3"/>
  <c r="F12" i="2" s="1"/>
  <c r="D28" i="3"/>
  <c r="D27" i="3"/>
  <c r="D16" i="3"/>
  <c r="D15" i="3"/>
  <c r="D14" i="3"/>
  <c r="D13" i="3"/>
  <c r="D12" i="3"/>
  <c r="D11" i="3"/>
  <c r="D10" i="3"/>
  <c r="D8" i="3"/>
  <c r="D7" i="3"/>
  <c r="C38" i="2"/>
  <c r="C36" i="2" s="1"/>
  <c r="C32" i="2"/>
  <c r="C30" i="2" s="1"/>
  <c r="C25" i="2"/>
  <c r="C22" i="2" s="1"/>
  <c r="C18" i="2"/>
  <c r="C16" i="2" s="1"/>
  <c r="C11" i="2"/>
  <c r="C7" i="2"/>
  <c r="G37" i="2"/>
  <c r="G20" i="2"/>
  <c r="G21" i="2" s="1"/>
  <c r="G14" i="2"/>
  <c r="G15" i="2"/>
  <c r="G13" i="2"/>
  <c r="G26" i="2"/>
  <c r="H8" i="2"/>
  <c r="H13" i="2" s="1"/>
  <c r="J13" i="2" s="1"/>
  <c r="D12" i="2"/>
  <c r="D13" i="2"/>
  <c r="D14" i="2"/>
  <c r="D15" i="2"/>
  <c r="D17" i="2"/>
  <c r="D19" i="2"/>
  <c r="D20" i="2"/>
  <c r="D21" i="2"/>
  <c r="D23" i="2"/>
  <c r="D24" i="2"/>
  <c r="D26" i="2"/>
  <c r="D27" i="2"/>
  <c r="D28" i="2"/>
  <c r="D29" i="2"/>
  <c r="D31" i="2"/>
  <c r="D33" i="2"/>
  <c r="D34" i="2"/>
  <c r="D35" i="2"/>
  <c r="D37" i="2"/>
  <c r="D39" i="2"/>
  <c r="D10" i="2"/>
  <c r="D9" i="2"/>
  <c r="I33" i="2" l="1"/>
  <c r="I35" i="2"/>
  <c r="I29" i="2"/>
  <c r="I27" i="2"/>
  <c r="I12" i="2"/>
  <c r="D17" i="3"/>
  <c r="H28" i="2"/>
  <c r="J28" i="2" s="1"/>
  <c r="H12" i="2"/>
  <c r="J12" i="2" s="1"/>
  <c r="H26" i="2"/>
  <c r="J26" i="2" s="1"/>
  <c r="H10" i="2"/>
  <c r="J10" i="2" s="1"/>
  <c r="H24" i="2"/>
  <c r="J24" i="2" s="1"/>
  <c r="H9" i="2"/>
  <c r="J9" i="2" s="1"/>
  <c r="H23" i="2"/>
  <c r="J23" i="2" s="1"/>
  <c r="H39" i="2"/>
  <c r="J39" i="2" s="1"/>
  <c r="J38" i="2" s="1"/>
  <c r="H21" i="2"/>
  <c r="J21" i="2" s="1"/>
  <c r="H37" i="2"/>
  <c r="J37" i="2" s="1"/>
  <c r="J36" i="2" s="1"/>
  <c r="H20" i="2"/>
  <c r="J20" i="2" s="1"/>
  <c r="H35" i="2"/>
  <c r="J35" i="2" s="1"/>
  <c r="H19" i="2"/>
  <c r="J19" i="2" s="1"/>
  <c r="H34" i="2"/>
  <c r="J34" i="2" s="1"/>
  <c r="H17" i="2"/>
  <c r="J17" i="2" s="1"/>
  <c r="J16" i="2" s="1"/>
  <c r="H33" i="2"/>
  <c r="J33" i="2" s="1"/>
  <c r="H15" i="2"/>
  <c r="J15" i="2" s="1"/>
  <c r="H27" i="2"/>
  <c r="J27" i="2" s="1"/>
  <c r="H31" i="2"/>
  <c r="J31" i="2" s="1"/>
  <c r="J30" i="2" s="1"/>
  <c r="H14" i="2"/>
  <c r="J14" i="2" s="1"/>
  <c r="H29" i="2"/>
  <c r="J29" i="2" s="1"/>
  <c r="J7" i="2" l="1"/>
  <c r="J32" i="2"/>
  <c r="J22" i="2"/>
  <c r="J11" i="2"/>
  <c r="J25" i="2"/>
  <c r="J18" i="2"/>
  <c r="G28" i="2"/>
  <c r="G39" i="2"/>
  <c r="G31" i="2"/>
  <c r="G23" i="2"/>
  <c r="G24" i="2"/>
  <c r="G17" i="2"/>
  <c r="G10" i="2"/>
  <c r="G34" i="2"/>
  <c r="F34" i="2"/>
  <c r="I34" i="2" s="1"/>
  <c r="I32" i="2" s="1"/>
  <c r="F28" i="2"/>
  <c r="I28" i="2" s="1"/>
  <c r="E28" i="3"/>
  <c r="F15" i="2"/>
  <c r="I15" i="2" s="1"/>
  <c r="F14" i="2"/>
  <c r="I14" i="2" s="1"/>
  <c r="C17" i="3"/>
  <c r="F9" i="2" s="1"/>
  <c r="C29" i="3" l="1"/>
  <c r="F19" i="2" s="1"/>
  <c r="I19" i="2" s="1"/>
  <c r="D29" i="3"/>
  <c r="J40" i="2"/>
  <c r="C47" i="2" s="1"/>
  <c r="F26" i="2"/>
  <c r="I26" i="2" s="1"/>
  <c r="I25" i="2" s="1"/>
  <c r="I9" i="2"/>
  <c r="F13" i="2"/>
  <c r="F37" i="2" l="1"/>
  <c r="I37" i="2" s="1"/>
  <c r="I36" i="2" s="1"/>
  <c r="F20" i="2"/>
  <c r="I20" i="2" s="1"/>
  <c r="I13" i="2"/>
  <c r="I11" i="2" s="1"/>
  <c r="F21" i="2" l="1"/>
  <c r="I21" i="2" s="1"/>
  <c r="I18" i="2" s="1"/>
  <c r="F8" i="2"/>
  <c r="I8" i="2" s="1"/>
  <c r="F31" i="2" l="1"/>
  <c r="I31" i="2" s="1"/>
  <c r="I30" i="2" s="1"/>
  <c r="F39" i="2"/>
  <c r="I39" i="2" s="1"/>
  <c r="I38" i="2" s="1"/>
  <c r="F24" i="2"/>
  <c r="I24" i="2" s="1"/>
  <c r="F10" i="2"/>
  <c r="I10" i="2" s="1"/>
  <c r="I7" i="2" s="1"/>
  <c r="F17" i="2"/>
  <c r="I17" i="2" s="1"/>
  <c r="I16" i="2" s="1"/>
  <c r="F23" i="2"/>
  <c r="I23" i="2" s="1"/>
  <c r="I22" i="2" l="1"/>
  <c r="I40" i="2" s="1"/>
  <c r="C44" i="2" s="1"/>
  <c r="C5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Pekuri, Heini</author>
  </authors>
  <commentList>
    <comment ref="C6" authorId="0" shapeId="0" xr:uid="{3ED8A75D-5238-433D-AC2F-A46ECACF796B}">
      <text>
        <r>
          <rPr>
            <b/>
            <sz val="9"/>
            <color indexed="81"/>
            <rFont val="Tahoma"/>
            <family val="2"/>
          </rPr>
          <t>Pekuri, Heini:</t>
        </r>
        <r>
          <rPr>
            <sz val="9"/>
            <color indexed="81"/>
            <rFont val="Tahoma"/>
            <family val="2"/>
          </rPr>
          <t xml:space="preserve">
lähde: KT-tilastot (https://www.kt.fi/tilastot-ja-julkaisut/hyvinvointialan-palkat)</t>
        </r>
      </text>
    </comment>
    <comment ref="C19" authorId="0" shapeId="0" xr:uid="{740E03EE-B3EB-4F1A-81A4-213F8A65C63D}">
      <text>
        <r>
          <rPr>
            <b/>
            <sz val="9"/>
            <color indexed="81"/>
            <rFont val="Tahoma"/>
            <family val="2"/>
          </rPr>
          <t>Pekuri, Heini:</t>
        </r>
        <r>
          <rPr>
            <sz val="9"/>
            <color indexed="81"/>
            <rFont val="Tahoma"/>
            <family val="2"/>
          </rPr>
          <t xml:space="preserve">
lähde: KT-tilastot (https://www.kt.fi/tilastot-ja-julkaisut/hyvinvointialan-palkat)</t>
        </r>
      </text>
    </comment>
    <comment ref="C26" authorId="0" shapeId="0" xr:uid="{10DDD79D-1B3C-4D35-A458-0775F2128A73}">
      <text>
        <r>
          <rPr>
            <b/>
            <sz val="9"/>
            <color indexed="81"/>
            <rFont val="Tahoma"/>
            <family val="2"/>
          </rPr>
          <t>Pekuri, Heini:</t>
        </r>
        <r>
          <rPr>
            <sz val="9"/>
            <color indexed="81"/>
            <rFont val="Tahoma"/>
            <family val="2"/>
          </rPr>
          <t xml:space="preserve">
lähde: KT-tilastot (https://www.kt.fi/tilastot-ja-julkaisut/hyvinvointialan-palkat)</t>
        </r>
      </text>
    </comment>
  </commentList>
</comments>
</file>

<file path=xl/sharedStrings.xml><?xml version="1.0" encoding="utf-8"?>
<sst xmlns="http://schemas.openxmlformats.org/spreadsheetml/2006/main" count="189" uniqueCount="111">
  <si>
    <t>Ohje: tietopyyntötyyppien volyymin (arvio kpl / vuosi) sekä karkean arvioidun ajansäästön voi täyttää halutessaan joko tietopyyntökategoriatasolla (Sosiaalihuollon tietopyynnöt) tai tarkemmalla tasolla (Asiakastietojen tarkastuspyyntö)</t>
  </si>
  <si>
    <t>Tietopyyntötyyppi</t>
  </si>
  <si>
    <t>Volyymi (vuositasolla)</t>
  </si>
  <si>
    <t>Arvioitu ajansäästö (arvioitu keskiarvo tai väli (esim. 3min-5min))</t>
  </si>
  <si>
    <t>Rooli, johon työaikasäästö kohdistuu (esim. arkistointisihteeri, asiakassihteeri...) (jos mahdollista arvioida)</t>
  </si>
  <si>
    <t xml:space="preserve">Mahdollinen lisäkommentti </t>
  </si>
  <si>
    <t>Sosiaalihuollon tietopyynnöt</t>
  </si>
  <si>
    <t>Asiakastietojen tarkastuspyyntö</t>
  </si>
  <si>
    <t>vaihtelevia tehtävänimikkeitä</t>
  </si>
  <si>
    <t>Asiakastietojen oikaisupyyntö</t>
  </si>
  <si>
    <t>erityyppiset sihteerit</t>
  </si>
  <si>
    <t>Asianosaisen tiedonsaantipyyntö, sosiaalipalvelut</t>
  </si>
  <si>
    <t>Terveydenhuollon tietopyynnöt</t>
  </si>
  <si>
    <t>Asianosaisen tiedonsaantipyyntö, terveyspalvelut</t>
  </si>
  <si>
    <t>arkistoasiantuntija</t>
  </si>
  <si>
    <t>Potilastietojen oikaisupyyntö</t>
  </si>
  <si>
    <t>Potilastietojen tarkastuspyyntö</t>
  </si>
  <si>
    <t>Vainajan tietojen luovuttamispyyntö</t>
  </si>
  <si>
    <t>Pelastustoimen tietopyynnöt</t>
  </si>
  <si>
    <t>Asianosaisen tiedonsaantipyyntö, pelastustoimi</t>
  </si>
  <si>
    <t>Lokitietopyynnöt</t>
  </si>
  <si>
    <t>Asiakasrekisterin lokitietopyyntö</t>
  </si>
  <si>
    <t>tietosuoja-asiantuntija, tietosuojavastaava</t>
  </si>
  <si>
    <t>Potilasrekisterin lokitietopyyntö</t>
  </si>
  <si>
    <t>Selvityspyyntö asiakas- tai potilastietojen käsittelystä</t>
  </si>
  <si>
    <t>Muistutukset</t>
  </si>
  <si>
    <t>Potilaan hoitoon ja kohteluun liittyvä muistutus</t>
  </si>
  <si>
    <t>Sosiaalihuollon asiakkaan asemasta ja oikeuksista annetun lain mukainen muistutus</t>
  </si>
  <si>
    <t>Hakemukset</t>
  </si>
  <si>
    <t>Vahingonkorvaushakemus (esinevahinko)</t>
  </si>
  <si>
    <t>Hakemus tasasuuruisen asiakasmaksun alennuksesta/vapautuksesta</t>
  </si>
  <si>
    <t>asiakasmaksusihteeri</t>
  </si>
  <si>
    <t>Hakemus tulosidonnaisen asiakasmaksun alennuksesta/vapautuksesta</t>
  </si>
  <si>
    <t>Oikaisuvaatimus viranhaltijan tai toimielimen päätöksestä</t>
  </si>
  <si>
    <t>hallintoassistentti</t>
  </si>
  <si>
    <t>Aluealoite</t>
  </si>
  <si>
    <t>Pirkanmaan hyvinvointialueen asukkaan aloite</t>
  </si>
  <si>
    <t>Tutkimustoiminta</t>
  </si>
  <si>
    <t>Selvityspyyntö henkilötietojen käsittelystä rekisteritutkimuksessa</t>
  </si>
  <si>
    <t>datapäällikkö</t>
  </si>
  <si>
    <t>Vastustamisoikeuden käyttö</t>
  </si>
  <si>
    <t>Tietopyyntö Tampereen Biopankille</t>
  </si>
  <si>
    <t>tutkimussihteeri</t>
  </si>
  <si>
    <t>Ilmoitukset</t>
  </si>
  <si>
    <t>Ilmoitus tietoturvaloukkauksesta</t>
  </si>
  <si>
    <t>tietosuojavastaava, tietosuoja-asiantuntija</t>
  </si>
  <si>
    <t>Muut</t>
  </si>
  <si>
    <t>Aiemmin lähetetyn lomakkeen täydennys</t>
  </si>
  <si>
    <t>Yleisellä tasolla voi todeta, että ammattiryhmistä kirjaajien tehtävä helpottaa kaikkien lomakkeiden osalta niiden syntysähköisyys, jolloin postitse saapunutta paperilomaketta ei tarvitse digitoida ja lähtökohtaisesti lomakkeen otsikko ohjaa siirtämään lomakkeen oikeaan asiaryhmään, joskin sisältö on aina varmistettava. Pistokoetarkastelu osoitti, että erityisesti sosiaalihuollon prosesseissa Suomi.fi Viestit -palvelu on otettu toistaiseksi melko vähäisesti käyttöön.</t>
  </si>
  <si>
    <t>Pirkanmaan hyvinvointialue</t>
  </si>
  <si>
    <t>Suomi.fi-viestit kustannushyötyarvio</t>
  </si>
  <si>
    <t>Tietopyynnöt</t>
  </si>
  <si>
    <t>Värikoodauksien selitteet</t>
  </si>
  <si>
    <t>Kovakoodattu arvo</t>
  </si>
  <si>
    <t>Laskenta</t>
  </si>
  <si>
    <t>Oletukset</t>
  </si>
  <si>
    <t>Parametrit tukevat laskentavälilehteä</t>
  </si>
  <si>
    <t>Sihteerin ammattinimike</t>
  </si>
  <si>
    <t>Kokonaisansio, keskiarvo</t>
  </si>
  <si>
    <t>Työn kustannus (sis. Sosiaalikulut)</t>
  </si>
  <si>
    <t>Arkistointisihteeri</t>
  </si>
  <si>
    <t>Arkistosihteeri</t>
  </si>
  <si>
    <t>Asiakasmaksusihteeri</t>
  </si>
  <si>
    <t>Asiakaspalvelusihteeri</t>
  </si>
  <si>
    <t>Asiakassihteeri</t>
  </si>
  <si>
    <t>Asiakirjahallintosihteeri</t>
  </si>
  <si>
    <t>Asianhallintasihteeri</t>
  </si>
  <si>
    <t>Hallinnon sihteeri</t>
  </si>
  <si>
    <t>Hallintosihteeri</t>
  </si>
  <si>
    <t>Hankintasihteeri</t>
  </si>
  <si>
    <t>Keskiarvo</t>
  </si>
  <si>
    <t>Ammattinimike</t>
  </si>
  <si>
    <t>Arkistonhoitaja</t>
  </si>
  <si>
    <t>Hallintoassistentti</t>
  </si>
  <si>
    <t>Tietohallintopäällikkö</t>
  </si>
  <si>
    <t>Tutkimussihteeri</t>
  </si>
  <si>
    <t>Painotus</t>
  </si>
  <si>
    <t>Tietosuoja-asiantuntija</t>
  </si>
  <si>
    <t>Tietosuojavastaava</t>
  </si>
  <si>
    <t>Painotettu keskiarvo</t>
  </si>
  <si>
    <t>Sivukulut (% kokonaisansiosta)</t>
  </si>
  <si>
    <t>Tyel, työt.vak., sava, muut pakolliset vakuutukset, lomapalkka ja -raha, työterveys</t>
  </si>
  <si>
    <t>Sähköiset vs. paperiset viestit</t>
  </si>
  <si>
    <t>Sähköisten viestien osuus</t>
  </si>
  <si>
    <t>Säästö per kirje (paperinen)</t>
  </si>
  <si>
    <t>*Perustuu haastateltavien tietoon siitä, että Suomi.fi-viestien TKJ-palvelu säästää</t>
  </si>
  <si>
    <t>Säästö per kirje (sähköinen)</t>
  </si>
  <si>
    <t xml:space="preserve"> kustannuksissa myös paperisten viestien tapauksessa.</t>
  </si>
  <si>
    <t>Laskenta perustuu 24.6.2026 pidettyyn kustannushyötyarviohaastatteluun, sen jälkeen toimitettuun dataan sekä ulkoisiin lähteisiin</t>
  </si>
  <si>
    <t>Volyymi (kpl/vuosi)</t>
  </si>
  <si>
    <t>Arvioitu ajansäästö (min/viesti)</t>
  </si>
  <si>
    <t>Rooli, johon työaikasäästö kohdistuu</t>
  </si>
  <si>
    <t>Palkka (€/kk) (sis. Sivukulut)</t>
  </si>
  <si>
    <t>Huomio</t>
  </si>
  <si>
    <t>Säästö työajasta (€/vuosi)</t>
  </si>
  <si>
    <t>Säästö postituksesta (€/vuosi)</t>
  </si>
  <si>
    <t>*Keskiarvo muista nimikkeistä</t>
  </si>
  <si>
    <t>*Keskiarvo sihteerinimikkeistä (ks. Paramterit)</t>
  </si>
  <si>
    <t>*Arkistonhoitaja (lähde: KT-tilastot (https://www.kt.fi/tilastot-ja-julkaisut/hyvinvointialan-palkat))</t>
  </si>
  <si>
    <t>*Painotettu keskiarvo ammattinimikkeistä tietosuoja-asiantuntija ja tietosuojavastaava, ks. Parametrit</t>
  </si>
  <si>
    <t>*Asiakasmaksusihteeri (lähde: KT-tilastot (https://www.kt.fi/tilastot-ja-julkaisut/hyvinvointialan-palkat))</t>
  </si>
  <si>
    <t>*Hallintoassistentti</t>
  </si>
  <si>
    <t>*Tietohallintopäällikkö (lähde: KT-tilastot (https://www.kt.fi/tilastot-ja-julkaisut/hyvinvointialan-palkat))</t>
  </si>
  <si>
    <t>*Tutkimussihteeri</t>
  </si>
  <si>
    <t>Yhteensä</t>
  </si>
  <si>
    <t>Taloudelliset hyödyt</t>
  </si>
  <si>
    <t>Työn tehokkuuden paraneminen tietopyynnöissä</t>
  </si>
  <si>
    <t>Säästetty aika per lähetetty viesti x viestimäärä x työn kustannus</t>
  </si>
  <si>
    <t>Postituskustannusten väheneminen Viestit-palvelua käytettäessä tietopyynnöissä verrattuna aikaisempaan</t>
  </si>
  <si>
    <t>Viestien määrä x säästö per kirje</t>
  </si>
  <si>
    <t>Työn tehostumisen säästöt tietopyyntöjen käyttökohteessa (€/vuosi)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</si>
</sst>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0\ &quot;€&quot;"/>
  </numFmts>
  <fonts count="25">
    <font>
      <sz val="11"/>
      <color theme="1"/>
      <name val="Aptos Narrow"/>
      <family val="2"/>
      <scheme val="minor"/>
    </font>
    <font>
      <b/>
      <sz val="11"/>
      <color theme="1"/>
      <name val="Aptos Narrow"/>
      <family val="2"/>
      <scheme val="minor"/>
    </font>
    <font>
      <i/>
      <sz val="11"/>
      <color theme="0" tint="-4.9989318521683403E-2"/>
      <name val="Aptos Narrow"/>
      <family val="2"/>
      <scheme val="minor"/>
    </font>
    <font>
      <sz val="11"/>
      <color theme="1"/>
      <name val="Aptos Narrow"/>
      <family val="2"/>
      <scheme val="minor"/>
    </font>
    <font>
      <i/>
      <sz val="11"/>
      <color theme="1"/>
      <name val="Aptos Narrow"/>
      <family val="2"/>
      <scheme val="minor"/>
    </font>
    <font>
      <b/>
      <sz val="11"/>
      <color rgb="FFFFFFFF"/>
      <name val="Calibri"/>
      <family val="2"/>
    </font>
    <font>
      <sz val="11"/>
      <color rgb="FF000000"/>
      <name val="Calibri"/>
      <family val="2"/>
    </font>
    <font>
      <sz val="10"/>
      <color rgb="FF0070C0"/>
      <name val="Arial"/>
      <family val="2"/>
    </font>
    <font>
      <sz val="10"/>
      <color rgb="FF000000"/>
      <name val="Arial"/>
      <family val="2"/>
    </font>
    <font>
      <sz val="10"/>
      <name val="Arial"/>
      <family val="2"/>
    </font>
    <font>
      <sz val="10"/>
      <color rgb="FF000000"/>
      <name val="Calibri"/>
      <family val="2"/>
    </font>
    <font>
      <b/>
      <i/>
      <sz val="11"/>
      <color theme="1"/>
      <name val="Aptos Narrow"/>
      <family val="2"/>
      <scheme val="minor"/>
    </font>
    <font>
      <b/>
      <sz val="10"/>
      <color rgb="FF000000"/>
      <name val="Arial"/>
      <family val="2"/>
    </font>
    <font>
      <i/>
      <sz val="10"/>
      <color rgb="FF000000"/>
      <name val="Arial"/>
      <family val="2"/>
    </font>
    <font>
      <sz val="11"/>
      <color rgb="FF0070C0"/>
      <name val="Aptos Narrow"/>
      <family val="2"/>
      <scheme val="minor"/>
    </font>
    <font>
      <sz val="11"/>
      <name val="Aptos Narrow"/>
      <family val="2"/>
      <scheme val="minor"/>
    </font>
    <font>
      <sz val="9"/>
      <color indexed="81"/>
      <name val="Tahoma"/>
      <family val="2"/>
    </font>
    <font>
      <b/>
      <sz val="9"/>
      <color indexed="81"/>
      <name val="Tahoma"/>
      <family val="2"/>
    </font>
    <font>
      <b/>
      <sz val="11"/>
      <name val="Aptos Narrow"/>
      <family val="2"/>
      <scheme val="minor"/>
    </font>
    <font>
      <sz val="11"/>
      <color rgb="FF003479"/>
      <name val="Calibri"/>
      <family val="2"/>
    </font>
    <font>
      <b/>
      <sz val="62"/>
      <color rgb="FF003479"/>
      <name val="KPMG Extralight"/>
      <family val="2"/>
    </font>
    <font>
      <sz val="36"/>
      <color rgb="FF003479"/>
      <name val="KPMG Extralight"/>
      <family val="2"/>
    </font>
    <font>
      <i/>
      <sz val="28"/>
      <color rgb="FF003479"/>
      <name val="KPMG Extralight"/>
      <family val="2"/>
    </font>
    <font>
      <b/>
      <i/>
      <sz val="18"/>
      <color rgb="FF003479"/>
      <name val="Calibri"/>
      <family val="2"/>
    </font>
    <font>
      <i/>
      <sz val="11"/>
      <color theme="0"/>
      <name val="Aptos Narrow"/>
      <family val="2"/>
      <scheme val="minor"/>
    </font>
  </fonts>
  <fills count="12">
    <fill>
      <patternFill patternType="none"/>
    </fill>
    <fill>
      <patternFill patternType="gray125"/>
    </fill>
    <fill>
      <patternFill patternType="solid">
        <fgColor rgb="FF003479"/>
        <bgColor indexed="64"/>
      </patternFill>
    </fill>
    <fill>
      <patternFill patternType="solid">
        <fgColor rgb="FFA3BAE7"/>
        <bgColor indexed="64"/>
      </patternFill>
    </fill>
    <fill>
      <patternFill patternType="solid">
        <fgColor theme="2"/>
        <bgColor indexed="64"/>
      </patternFill>
    </fill>
    <fill>
      <patternFill patternType="solid">
        <fgColor theme="3" tint="0.89999084444715716"/>
        <bgColor indexed="64"/>
      </patternFill>
    </fill>
    <fill>
      <patternFill patternType="solid">
        <fgColor rgb="FFD9E1F2"/>
        <bgColor rgb="FF000000"/>
      </patternFill>
    </fill>
    <fill>
      <patternFill patternType="solid">
        <fgColor rgb="FF003479"/>
        <bgColor rgb="FF000000"/>
      </patternFill>
    </fill>
    <fill>
      <patternFill patternType="solid">
        <fgColor rgb="FFD9D9D9"/>
        <bgColor rgb="FF000000"/>
      </patternFill>
    </fill>
    <fill>
      <patternFill patternType="solid">
        <fgColor rgb="FFA3BAE7"/>
        <bgColor rgb="FF000000"/>
      </patternFill>
    </fill>
    <fill>
      <patternFill patternType="solid">
        <fgColor rgb="FF8EA9DB"/>
        <bgColor rgb="FF000000"/>
      </patternFill>
    </fill>
    <fill>
      <patternFill patternType="solid">
        <fgColor rgb="FFDDEBF7"/>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4" fontId="3" fillId="0" borderId="0" applyFont="0" applyFill="0" applyBorder="0" applyAlignment="0" applyProtection="0"/>
    <xf numFmtId="9" fontId="3" fillId="0" borderId="0" applyFont="0" applyFill="0" applyBorder="0" applyAlignment="0" applyProtection="0"/>
  </cellStyleXfs>
  <cellXfs count="75">
    <xf numFmtId="0" fontId="0" fillId="0" borderId="0" xfId="0"/>
    <xf numFmtId="0" fontId="0" fillId="2" borderId="0" xfId="0" applyFill="1"/>
    <xf numFmtId="0" fontId="0" fillId="0" borderId="0" xfId="0" applyAlignment="1">
      <alignment vertical="center"/>
    </xf>
    <xf numFmtId="0" fontId="1" fillId="3" borderId="0" xfId="0" applyFont="1" applyFill="1" applyAlignment="1">
      <alignment vertical="center"/>
    </xf>
    <xf numFmtId="0" fontId="1" fillId="4" borderId="0" xfId="0" applyFont="1" applyFill="1" applyAlignment="1">
      <alignment vertical="center"/>
    </xf>
    <xf numFmtId="0" fontId="0" fillId="4" borderId="0" xfId="0" applyFill="1"/>
    <xf numFmtId="0" fontId="1" fillId="3" borderId="0" xfId="0" applyFont="1" applyFill="1" applyAlignment="1">
      <alignment horizontal="center" vertical="center"/>
    </xf>
    <xf numFmtId="0" fontId="1" fillId="3" borderId="0" xfId="0" applyFont="1" applyFill="1" applyAlignment="1">
      <alignment horizontal="center" vertical="center" wrapText="1"/>
    </xf>
    <xf numFmtId="0" fontId="2" fillId="2" borderId="0" xfId="0" applyFont="1" applyFill="1"/>
    <xf numFmtId="0" fontId="0" fillId="0" borderId="0" xfId="0" applyAlignment="1">
      <alignment horizontal="left" wrapText="1"/>
    </xf>
    <xf numFmtId="3" fontId="0" fillId="0" borderId="0" xfId="0" applyNumberFormat="1"/>
    <xf numFmtId="0" fontId="1" fillId="4" borderId="0" xfId="0" applyFont="1" applyFill="1"/>
    <xf numFmtId="0" fontId="1" fillId="3" borderId="0" xfId="0" applyFont="1" applyFill="1"/>
    <xf numFmtId="0" fontId="0" fillId="3" borderId="0" xfId="0" applyFill="1"/>
    <xf numFmtId="0" fontId="4" fillId="0" borderId="0" xfId="0" applyFont="1"/>
    <xf numFmtId="0" fontId="0" fillId="2" borderId="0" xfId="0" applyFill="1" applyAlignment="1">
      <alignment horizontal="center"/>
    </xf>
    <xf numFmtId="9" fontId="0" fillId="0" borderId="0" xfId="0" applyNumberFormat="1" applyAlignment="1">
      <alignment horizontal="center"/>
    </xf>
    <xf numFmtId="9" fontId="0" fillId="0" borderId="0" xfId="2" applyFont="1" applyAlignment="1">
      <alignment horizontal="center"/>
    </xf>
    <xf numFmtId="0" fontId="0" fillId="0" borderId="0" xfId="0" applyAlignment="1">
      <alignment horizontal="center"/>
    </xf>
    <xf numFmtId="165" fontId="0" fillId="0" borderId="0" xfId="0" applyNumberFormat="1" applyAlignment="1">
      <alignment horizontal="center"/>
    </xf>
    <xf numFmtId="0" fontId="1" fillId="3" borderId="0" xfId="0" applyFont="1" applyFill="1" applyAlignment="1">
      <alignment vertical="center" wrapText="1"/>
    </xf>
    <xf numFmtId="165" fontId="4" fillId="0" borderId="0" xfId="0" applyNumberFormat="1" applyFont="1"/>
    <xf numFmtId="0" fontId="6" fillId="0" borderId="0" xfId="0" applyFont="1"/>
    <xf numFmtId="0" fontId="7" fillId="0" borderId="0" xfId="0" applyFont="1" applyAlignment="1">
      <alignment horizontal="center"/>
    </xf>
    <xf numFmtId="0" fontId="8" fillId="0" borderId="0" xfId="0" applyFont="1" applyAlignment="1">
      <alignment horizontal="center"/>
    </xf>
    <xf numFmtId="0" fontId="9" fillId="6" borderId="1" xfId="0" applyFont="1" applyFill="1" applyBorder="1" applyAlignment="1">
      <alignment horizontal="center" vertical="center"/>
    </xf>
    <xf numFmtId="0" fontId="10" fillId="0" borderId="0" xfId="0" applyFont="1"/>
    <xf numFmtId="0" fontId="5" fillId="7" borderId="0" xfId="0" applyFont="1" applyFill="1"/>
    <xf numFmtId="0" fontId="1" fillId="4" borderId="0" xfId="0" applyFont="1" applyFill="1" applyAlignment="1">
      <alignment horizontal="center"/>
    </xf>
    <xf numFmtId="0" fontId="11" fillId="4" borderId="0" xfId="0" applyFont="1" applyFill="1"/>
    <xf numFmtId="165" fontId="1" fillId="4" borderId="0" xfId="0" applyNumberFormat="1" applyFont="1" applyFill="1" applyAlignment="1">
      <alignment horizontal="center"/>
    </xf>
    <xf numFmtId="9" fontId="1" fillId="4" borderId="0" xfId="2" applyFont="1" applyFill="1" applyAlignment="1">
      <alignment horizontal="center"/>
    </xf>
    <xf numFmtId="0" fontId="8" fillId="0" borderId="0" xfId="0" applyFont="1"/>
    <xf numFmtId="0" fontId="12" fillId="0" borderId="2" xfId="0" applyFont="1" applyBorder="1" applyAlignment="1">
      <alignment vertical="center" wrapText="1"/>
    </xf>
    <xf numFmtId="0" fontId="13" fillId="0" borderId="3" xfId="0" applyFont="1" applyBorder="1" applyAlignment="1">
      <alignment vertical="center" wrapText="1"/>
    </xf>
    <xf numFmtId="0" fontId="12" fillId="8" borderId="1" xfId="0" applyFont="1" applyFill="1" applyBorder="1" applyAlignment="1">
      <alignment vertical="center" wrapText="1"/>
    </xf>
    <xf numFmtId="0" fontId="12" fillId="9" borderId="0" xfId="0" applyFont="1" applyFill="1"/>
    <xf numFmtId="0" fontId="0" fillId="3" borderId="0" xfId="0" applyFill="1" applyAlignment="1">
      <alignment horizontal="center"/>
    </xf>
    <xf numFmtId="3" fontId="0" fillId="2" borderId="0" xfId="0" applyNumberFormat="1" applyFill="1" applyAlignment="1">
      <alignment horizontal="center"/>
    </xf>
    <xf numFmtId="3" fontId="1" fillId="3" borderId="0" xfId="0" applyNumberFormat="1" applyFont="1" applyFill="1" applyAlignment="1">
      <alignment horizontal="center" vertical="center" wrapText="1"/>
    </xf>
    <xf numFmtId="3" fontId="1" fillId="4" borderId="0" xfId="0" applyNumberFormat="1" applyFont="1" applyFill="1" applyAlignment="1">
      <alignment horizontal="center"/>
    </xf>
    <xf numFmtId="3" fontId="0" fillId="0" borderId="0" xfId="0" applyNumberFormat="1" applyAlignment="1">
      <alignment horizontal="center"/>
    </xf>
    <xf numFmtId="3" fontId="8" fillId="9" borderId="0" xfId="0" applyNumberFormat="1" applyFont="1" applyFill="1" applyAlignment="1">
      <alignment horizontal="center"/>
    </xf>
    <xf numFmtId="3" fontId="12" fillId="0" borderId="0" xfId="0" applyNumberFormat="1" applyFont="1" applyAlignment="1">
      <alignment horizontal="center" vertical="center"/>
    </xf>
    <xf numFmtId="3" fontId="0" fillId="5" borderId="1" xfId="0" applyNumberFormat="1" applyFill="1" applyBorder="1" applyAlignment="1">
      <alignment horizontal="center"/>
    </xf>
    <xf numFmtId="3" fontId="1" fillId="3" borderId="0" xfId="0" applyNumberFormat="1" applyFont="1" applyFill="1" applyAlignment="1">
      <alignment horizontal="center"/>
    </xf>
    <xf numFmtId="0" fontId="1" fillId="3" borderId="0" xfId="0" applyFont="1" applyFill="1" applyAlignment="1">
      <alignment horizontal="center"/>
    </xf>
    <xf numFmtId="165" fontId="1" fillId="3" borderId="0" xfId="0" applyNumberFormat="1" applyFont="1" applyFill="1" applyAlignment="1">
      <alignment horizontal="center"/>
    </xf>
    <xf numFmtId="0" fontId="11" fillId="3" borderId="0" xfId="0" applyFont="1" applyFill="1"/>
    <xf numFmtId="165" fontId="14" fillId="0" borderId="0" xfId="0" applyNumberFormat="1" applyFont="1" applyAlignment="1">
      <alignment horizontal="center"/>
    </xf>
    <xf numFmtId="165" fontId="15" fillId="0" borderId="0" xfId="0" applyNumberFormat="1" applyFont="1" applyAlignment="1">
      <alignment horizontal="center"/>
    </xf>
    <xf numFmtId="165" fontId="8" fillId="0" borderId="0" xfId="0" applyNumberFormat="1" applyFont="1" applyAlignment="1">
      <alignment horizontal="center"/>
    </xf>
    <xf numFmtId="165" fontId="12" fillId="8" borderId="1" xfId="0" applyNumberFormat="1" applyFont="1" applyFill="1" applyBorder="1" applyAlignment="1">
      <alignment horizontal="center" vertical="center"/>
    </xf>
    <xf numFmtId="3" fontId="14" fillId="0" borderId="0" xfId="0" applyNumberFormat="1" applyFont="1" applyAlignment="1">
      <alignment horizontal="center"/>
    </xf>
    <xf numFmtId="9" fontId="0" fillId="5" borderId="1" xfId="0" applyNumberFormat="1" applyFill="1" applyBorder="1" applyAlignment="1">
      <alignment horizontal="center"/>
    </xf>
    <xf numFmtId="164" fontId="0" fillId="0" borderId="0" xfId="0" applyNumberFormat="1" applyAlignment="1">
      <alignment horizontal="center"/>
    </xf>
    <xf numFmtId="164" fontId="0" fillId="5" borderId="1" xfId="0" applyNumberFormat="1" applyFill="1" applyBorder="1" applyAlignment="1">
      <alignment horizontal="center"/>
    </xf>
    <xf numFmtId="165" fontId="14" fillId="0" borderId="0" xfId="1" applyNumberFormat="1" applyFont="1" applyAlignment="1">
      <alignment horizontal="center"/>
    </xf>
    <xf numFmtId="0" fontId="1" fillId="0" borderId="0" xfId="0" applyFont="1"/>
    <xf numFmtId="165" fontId="1" fillId="0" borderId="0" xfId="0" applyNumberFormat="1" applyFont="1" applyAlignment="1">
      <alignment horizontal="center"/>
    </xf>
    <xf numFmtId="165" fontId="18" fillId="4" borderId="0" xfId="0" applyNumberFormat="1" applyFont="1" applyFill="1" applyAlignment="1">
      <alignment horizontal="center"/>
    </xf>
    <xf numFmtId="0" fontId="6" fillId="10" borderId="0" xfId="0" applyFont="1" applyFill="1"/>
    <xf numFmtId="0" fontId="6" fillId="11" borderId="0" xfId="0" applyFont="1" applyFill="1"/>
    <xf numFmtId="0" fontId="19" fillId="11" borderId="0" xfId="0" applyFont="1" applyFill="1"/>
    <xf numFmtId="0" fontId="21" fillId="11" borderId="0" xfId="0" applyFont="1" applyFill="1" applyAlignment="1">
      <alignment wrapText="1"/>
    </xf>
    <xf numFmtId="14" fontId="23" fillId="11" borderId="0" xfId="0" applyNumberFormat="1" applyFont="1" applyFill="1" applyAlignment="1">
      <alignment horizontal="left"/>
    </xf>
    <xf numFmtId="0" fontId="24" fillId="2" borderId="0" xfId="0" applyFont="1" applyFill="1"/>
    <xf numFmtId="9" fontId="0" fillId="5" borderId="3" xfId="0" applyNumberFormat="1" applyFill="1" applyBorder="1" applyAlignment="1">
      <alignment horizontal="center"/>
    </xf>
    <xf numFmtId="0" fontId="1" fillId="0" borderId="0" xfId="0" applyFont="1" applyAlignment="1">
      <alignment horizontal="center"/>
    </xf>
    <xf numFmtId="0" fontId="22" fillId="11" borderId="0" xfId="0" applyFont="1" applyFill="1" applyAlignment="1">
      <alignment horizontal="left" wrapText="1"/>
    </xf>
    <xf numFmtId="165" fontId="8" fillId="0" borderId="2" xfId="0" applyNumberFormat="1" applyFont="1" applyBorder="1" applyAlignment="1">
      <alignment horizontal="center" vertical="center"/>
    </xf>
    <xf numFmtId="165" fontId="8" fillId="0" borderId="3" xfId="0" applyNumberFormat="1" applyFont="1" applyBorder="1" applyAlignment="1">
      <alignment horizontal="center" vertical="center"/>
    </xf>
    <xf numFmtId="165" fontId="1" fillId="0" borderId="0" xfId="0" applyNumberFormat="1" applyFont="1" applyAlignment="1">
      <alignment horizontal="left"/>
    </xf>
    <xf numFmtId="0" fontId="20" fillId="11" borderId="0" xfId="0" applyFont="1" applyFill="1" applyAlignment="1">
      <alignment horizontal="left"/>
    </xf>
    <xf numFmtId="0" fontId="21" fillId="11" borderId="0" xfId="0" applyFont="1" applyFill="1" applyAlignment="1">
      <alignment horizontal="left" wrapText="1"/>
    </xf>
  </cellXfs>
  <cellStyles count="3">
    <cellStyle name="Normaali" xfId="0" builtinId="0"/>
    <cellStyle name="Prosenttia" xfId="2" builtinId="5"/>
    <cellStyle name="Valuutta" xfId="1" builtinId="4"/>
  </cellStyles>
  <dxfs count="0"/>
  <tableStyles count="0" defaultTableStyle="TableStyleMedium2" defaultPivotStyle="PivotStyleLight16"/>
  <colors>
    <mruColors>
      <color rgb="FF003479"/>
      <color rgb="FFA3BAE7"/>
      <color rgb="FF97BC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106680</xdr:rowOff>
    </xdr:from>
    <xdr:ext cx="857221" cy="378983"/>
    <xdr:pic>
      <xdr:nvPicPr>
        <xdr:cNvPr id="2" name="Picture 1" descr="KPMG_NoCP_white_US_283_6780.eps">
          <a:extLst>
            <a:ext uri="{FF2B5EF4-FFF2-40B4-BE49-F238E27FC236}">
              <a16:creationId xmlns:a16="http://schemas.microsoft.com/office/drawing/2014/main" id="{6CC2B8F1-F03B-4520-B42C-5B6C8634A089}"/>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l="7816" t="22176" r="7816" b="22176"/>
        <a:stretch/>
      </xdr:blipFill>
      <xdr:spPr>
        <a:xfrm>
          <a:off x="609600" y="106680"/>
          <a:ext cx="857221" cy="37898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2</xdr:row>
      <xdr:rowOff>0</xdr:rowOff>
    </xdr:from>
    <xdr:ext cx="1323975" cy="585338"/>
    <xdr:pic>
      <xdr:nvPicPr>
        <xdr:cNvPr id="2" name="Picture 1" descr="KPMG_NoCP_white_US_283_6780.eps">
          <a:extLst>
            <a:ext uri="{FF2B5EF4-FFF2-40B4-BE49-F238E27FC236}">
              <a16:creationId xmlns:a16="http://schemas.microsoft.com/office/drawing/2014/main" id="{E32B1A7C-2DC1-429A-A955-1291436A6033}"/>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l="7816" t="22176" r="7816" b="22176"/>
        <a:stretch/>
      </xdr:blipFill>
      <xdr:spPr>
        <a:xfrm>
          <a:off x="609600" y="361950"/>
          <a:ext cx="1323975" cy="58533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600075</xdr:colOff>
      <xdr:row>0</xdr:row>
      <xdr:rowOff>133350</xdr:rowOff>
    </xdr:from>
    <xdr:ext cx="857221" cy="378983"/>
    <xdr:pic>
      <xdr:nvPicPr>
        <xdr:cNvPr id="2" name="Picture 1" descr="KPMG_NoCP_white_US_283_6780.eps">
          <a:extLst>
            <a:ext uri="{FF2B5EF4-FFF2-40B4-BE49-F238E27FC236}">
              <a16:creationId xmlns:a16="http://schemas.microsoft.com/office/drawing/2014/main" id="{11C5DCF8-7694-452E-8769-E1722CE8F311}"/>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l="7816" t="22176" r="7816" b="22176"/>
        <a:stretch/>
      </xdr:blipFill>
      <xdr:spPr>
        <a:xfrm>
          <a:off x="600075" y="133350"/>
          <a:ext cx="857221" cy="37898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106680</xdr:rowOff>
    </xdr:from>
    <xdr:ext cx="857221" cy="378983"/>
    <xdr:pic>
      <xdr:nvPicPr>
        <xdr:cNvPr id="2" name="Picture 1" descr="KPMG_NoCP_white_US_283_6780.eps">
          <a:extLst>
            <a:ext uri="{FF2B5EF4-FFF2-40B4-BE49-F238E27FC236}">
              <a16:creationId xmlns:a16="http://schemas.microsoft.com/office/drawing/2014/main" id="{26DB1DB6-2EEB-44E1-8EBE-32C52F211A88}"/>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l="7816" t="22176" r="7816" b="22176"/>
        <a:stretch/>
      </xdr:blipFill>
      <xdr:spPr>
        <a:xfrm>
          <a:off x="609600" y="106680"/>
          <a:ext cx="857221" cy="37898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74C85-AD79-4A30-8C2B-BF10B6E0784B}">
  <dimension ref="B1:L41"/>
  <sheetViews>
    <sheetView topLeftCell="A4" workbookViewId="0">
      <selection activeCell="B10" sqref="B10"/>
    </sheetView>
  </sheetViews>
  <sheetFormatPr defaultRowHeight="14.5" outlineLevelRow="1"/>
  <cols>
    <col min="2" max="2" width="81.7265625" customWidth="1"/>
    <col min="3" max="3" width="20.453125" customWidth="1"/>
    <col min="4" max="4" width="32" customWidth="1"/>
    <col min="5" max="5" width="42.1796875" customWidth="1"/>
    <col min="6" max="6" width="27.7265625" customWidth="1"/>
  </cols>
  <sheetData>
    <row r="1" spans="2:12" s="1" customFormat="1"/>
    <row r="2" spans="2:12" s="1" customFormat="1"/>
    <row r="3" spans="2:12" s="1" customFormat="1"/>
    <row r="4" spans="2:12" s="1" customFormat="1">
      <c r="B4" s="8" t="s">
        <v>0</v>
      </c>
    </row>
    <row r="5" spans="2:12" s="1" customFormat="1"/>
    <row r="6" spans="2:12" s="3" customFormat="1" ht="44.5" customHeight="1">
      <c r="B6" s="3" t="s">
        <v>1</v>
      </c>
      <c r="C6" s="7" t="s">
        <v>2</v>
      </c>
      <c r="D6" s="7" t="s">
        <v>3</v>
      </c>
      <c r="E6" s="7" t="s">
        <v>4</v>
      </c>
      <c r="F6" s="7" t="s">
        <v>5</v>
      </c>
      <c r="G6" s="6"/>
      <c r="H6" s="6"/>
      <c r="I6" s="6"/>
      <c r="J6" s="6"/>
      <c r="K6" s="6"/>
      <c r="L6" s="6"/>
    </row>
    <row r="7" spans="2:12" s="5" customFormat="1">
      <c r="B7" s="4" t="s">
        <v>6</v>
      </c>
    </row>
    <row r="8" spans="2:12" outlineLevel="1">
      <c r="B8" s="2" t="s">
        <v>7</v>
      </c>
      <c r="C8">
        <v>965</v>
      </c>
      <c r="E8" t="s">
        <v>8</v>
      </c>
    </row>
    <row r="9" spans="2:12" outlineLevel="1">
      <c r="B9" s="2" t="s">
        <v>9</v>
      </c>
      <c r="C9">
        <v>89</v>
      </c>
      <c r="E9" t="s">
        <v>10</v>
      </c>
    </row>
    <row r="10" spans="2:12" outlineLevel="1">
      <c r="B10" s="2" t="s">
        <v>11</v>
      </c>
      <c r="C10">
        <v>1387</v>
      </c>
      <c r="E10" t="s">
        <v>8</v>
      </c>
    </row>
    <row r="11" spans="2:12" s="5" customFormat="1">
      <c r="B11" s="4" t="s">
        <v>12</v>
      </c>
    </row>
    <row r="12" spans="2:12" outlineLevel="1">
      <c r="B12" s="2" t="s">
        <v>13</v>
      </c>
      <c r="C12">
        <v>894</v>
      </c>
      <c r="E12" t="s">
        <v>14</v>
      </c>
    </row>
    <row r="13" spans="2:12" outlineLevel="1">
      <c r="B13" s="2" t="s">
        <v>15</v>
      </c>
      <c r="C13">
        <v>630</v>
      </c>
      <c r="E13" t="s">
        <v>10</v>
      </c>
    </row>
    <row r="14" spans="2:12" outlineLevel="1">
      <c r="B14" s="2" t="s">
        <v>16</v>
      </c>
      <c r="C14">
        <v>3445</v>
      </c>
      <c r="E14" t="s">
        <v>14</v>
      </c>
    </row>
    <row r="15" spans="2:12" outlineLevel="1">
      <c r="B15" s="2" t="s">
        <v>17</v>
      </c>
      <c r="C15">
        <v>273</v>
      </c>
      <c r="E15" t="s">
        <v>14</v>
      </c>
    </row>
    <row r="16" spans="2:12" s="5" customFormat="1">
      <c r="B16" s="4" t="s">
        <v>18</v>
      </c>
    </row>
    <row r="17" spans="2:5" outlineLevel="1">
      <c r="B17" s="2" t="s">
        <v>19</v>
      </c>
      <c r="C17">
        <v>377</v>
      </c>
      <c r="E17" t="s">
        <v>8</v>
      </c>
    </row>
    <row r="18" spans="2:5" s="5" customFormat="1">
      <c r="B18" s="4" t="s">
        <v>20</v>
      </c>
    </row>
    <row r="19" spans="2:5" outlineLevel="1">
      <c r="B19" s="2" t="s">
        <v>21</v>
      </c>
      <c r="C19">
        <v>111</v>
      </c>
      <c r="E19" t="s">
        <v>22</v>
      </c>
    </row>
    <row r="20" spans="2:5" outlineLevel="1">
      <c r="B20" s="2" t="s">
        <v>23</v>
      </c>
      <c r="C20">
        <v>342</v>
      </c>
      <c r="E20" t="s">
        <v>22</v>
      </c>
    </row>
    <row r="21" spans="2:5" outlineLevel="1">
      <c r="B21" s="2" t="s">
        <v>24</v>
      </c>
      <c r="C21">
        <v>190</v>
      </c>
      <c r="E21" t="s">
        <v>22</v>
      </c>
    </row>
    <row r="22" spans="2:5" s="5" customFormat="1">
      <c r="B22" s="4" t="s">
        <v>25</v>
      </c>
    </row>
    <row r="23" spans="2:5" outlineLevel="1">
      <c r="B23" s="2" t="s">
        <v>26</v>
      </c>
      <c r="C23">
        <v>1120</v>
      </c>
      <c r="E23" t="s">
        <v>8</v>
      </c>
    </row>
    <row r="24" spans="2:5" outlineLevel="1">
      <c r="B24" s="2" t="s">
        <v>27</v>
      </c>
      <c r="C24">
        <v>318</v>
      </c>
      <c r="E24" t="s">
        <v>8</v>
      </c>
    </row>
    <row r="25" spans="2:5" s="5" customFormat="1">
      <c r="B25" s="4" t="s">
        <v>28</v>
      </c>
    </row>
    <row r="26" spans="2:5" outlineLevel="1">
      <c r="B26" s="2" t="s">
        <v>29</v>
      </c>
      <c r="C26">
        <v>248</v>
      </c>
      <c r="E26" t="s">
        <v>10</v>
      </c>
    </row>
    <row r="27" spans="2:5" outlineLevel="1">
      <c r="B27" s="2" t="s">
        <v>30</v>
      </c>
      <c r="C27">
        <v>517</v>
      </c>
      <c r="E27" t="s">
        <v>31</v>
      </c>
    </row>
    <row r="28" spans="2:5" outlineLevel="1">
      <c r="B28" s="2" t="s">
        <v>32</v>
      </c>
      <c r="C28">
        <v>188</v>
      </c>
      <c r="E28" t="s">
        <v>31</v>
      </c>
    </row>
    <row r="29" spans="2:5" outlineLevel="1">
      <c r="B29" s="2" t="s">
        <v>33</v>
      </c>
      <c r="C29">
        <v>82</v>
      </c>
      <c r="E29" t="s">
        <v>34</v>
      </c>
    </row>
    <row r="30" spans="2:5" s="5" customFormat="1">
      <c r="B30" s="4" t="s">
        <v>35</v>
      </c>
    </row>
    <row r="31" spans="2:5" outlineLevel="1">
      <c r="B31" s="2" t="s">
        <v>36</v>
      </c>
      <c r="C31">
        <v>19</v>
      </c>
      <c r="E31" t="s">
        <v>8</v>
      </c>
    </row>
    <row r="32" spans="2:5" s="5" customFormat="1">
      <c r="B32" s="4" t="s">
        <v>37</v>
      </c>
    </row>
    <row r="33" spans="2:5" outlineLevel="1">
      <c r="B33" s="2" t="s">
        <v>38</v>
      </c>
      <c r="C33">
        <v>6</v>
      </c>
      <c r="E33" t="s">
        <v>39</v>
      </c>
    </row>
    <row r="34" spans="2:5" outlineLevel="1">
      <c r="B34" s="2" t="s">
        <v>40</v>
      </c>
      <c r="C34" s="5">
        <v>26</v>
      </c>
      <c r="E34" t="s">
        <v>39</v>
      </c>
    </row>
    <row r="35" spans="2:5" outlineLevel="1">
      <c r="B35" s="2" t="s">
        <v>41</v>
      </c>
      <c r="C35">
        <v>7</v>
      </c>
      <c r="E35" t="s">
        <v>42</v>
      </c>
    </row>
    <row r="36" spans="2:5" s="5" customFormat="1">
      <c r="B36" s="4" t="s">
        <v>43</v>
      </c>
    </row>
    <row r="37" spans="2:5" outlineLevel="1">
      <c r="B37" s="2" t="s">
        <v>44</v>
      </c>
      <c r="C37">
        <v>348</v>
      </c>
      <c r="E37" t="s">
        <v>45</v>
      </c>
    </row>
    <row r="38" spans="2:5" s="5" customFormat="1">
      <c r="B38" s="4" t="s">
        <v>46</v>
      </c>
    </row>
    <row r="39" spans="2:5" outlineLevel="1">
      <c r="B39" s="2" t="s">
        <v>47</v>
      </c>
      <c r="C39">
        <v>265</v>
      </c>
      <c r="E39" t="s">
        <v>8</v>
      </c>
    </row>
    <row r="41" spans="2:5" ht="72.5">
      <c r="B41" s="9" t="s">
        <v>48</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5BF17-771E-4F43-A665-C41C2AB1187F}">
  <dimension ref="A1:U46"/>
  <sheetViews>
    <sheetView zoomScale="54" zoomScaleNormal="85" workbookViewId="0">
      <selection activeCell="G17" sqref="G17"/>
    </sheetView>
  </sheetViews>
  <sheetFormatPr defaultColWidth="8.81640625" defaultRowHeight="14.5"/>
  <cols>
    <col min="1" max="6" width="8.81640625" style="5"/>
    <col min="7" max="7" width="33.54296875" style="5" customWidth="1"/>
    <col min="8" max="18" width="8.81640625" style="5"/>
    <col min="19" max="19" width="21.6328125" style="5" customWidth="1"/>
    <col min="20" max="16384" width="8.81640625" style="5"/>
  </cols>
  <sheetData>
    <row r="1" spans="1:21">
      <c r="A1" s="61"/>
      <c r="B1" s="61"/>
      <c r="C1" s="61"/>
      <c r="D1" s="61"/>
      <c r="E1" s="62"/>
      <c r="F1" s="62"/>
      <c r="G1" s="62"/>
      <c r="H1" s="62"/>
      <c r="I1" s="62"/>
      <c r="J1" s="62"/>
      <c r="K1" s="62"/>
      <c r="L1" s="62"/>
      <c r="M1" s="62"/>
      <c r="N1" s="62"/>
      <c r="O1" s="62"/>
      <c r="P1" s="62"/>
      <c r="Q1" s="62"/>
      <c r="R1" s="62"/>
      <c r="S1" s="62"/>
      <c r="T1" s="62"/>
      <c r="U1" s="62"/>
    </row>
    <row r="2" spans="1:21">
      <c r="A2" s="61"/>
      <c r="B2" s="61"/>
      <c r="C2" s="61"/>
      <c r="D2" s="61"/>
      <c r="E2" s="62"/>
      <c r="F2" s="62"/>
      <c r="G2" s="62"/>
      <c r="H2" s="62"/>
      <c r="I2" s="62"/>
      <c r="J2" s="62"/>
      <c r="K2" s="62"/>
      <c r="L2" s="62"/>
      <c r="M2" s="62"/>
      <c r="N2" s="62"/>
      <c r="O2" s="62"/>
      <c r="P2" s="62"/>
      <c r="Q2" s="62"/>
      <c r="R2" s="62"/>
      <c r="S2" s="62"/>
      <c r="T2" s="62"/>
      <c r="U2" s="62"/>
    </row>
    <row r="3" spans="1:21">
      <c r="A3" s="61"/>
      <c r="B3" s="61"/>
      <c r="C3" s="61"/>
      <c r="D3" s="61"/>
      <c r="E3" s="62"/>
      <c r="F3" s="62"/>
      <c r="G3" s="62"/>
      <c r="H3" s="62"/>
      <c r="I3" s="62"/>
      <c r="J3" s="62"/>
      <c r="K3" s="62"/>
      <c r="L3" s="62"/>
      <c r="M3" s="62"/>
      <c r="N3" s="62"/>
      <c r="O3" s="62"/>
      <c r="P3" s="62"/>
      <c r="Q3" s="62"/>
      <c r="R3" s="62"/>
      <c r="S3" s="62"/>
      <c r="T3" s="62"/>
      <c r="U3" s="62"/>
    </row>
    <row r="4" spans="1:21">
      <c r="A4" s="61"/>
      <c r="B4" s="61"/>
      <c r="C4" s="61"/>
      <c r="D4" s="61"/>
      <c r="E4" s="62"/>
      <c r="F4" s="62"/>
      <c r="G4" s="62"/>
      <c r="H4" s="62"/>
      <c r="I4" s="62"/>
      <c r="J4" s="62"/>
      <c r="K4" s="62"/>
      <c r="L4" s="62"/>
      <c r="M4" s="62"/>
      <c r="N4" s="62"/>
      <c r="O4" s="62"/>
      <c r="P4" s="62"/>
      <c r="Q4" s="62"/>
      <c r="R4" s="62"/>
      <c r="S4" s="62"/>
      <c r="T4" s="62"/>
      <c r="U4" s="62"/>
    </row>
    <row r="5" spans="1:21">
      <c r="A5" s="61"/>
      <c r="B5" s="61"/>
      <c r="C5" s="61"/>
      <c r="D5" s="61"/>
      <c r="E5" s="62"/>
      <c r="F5" s="62"/>
      <c r="G5" s="62"/>
      <c r="H5" s="62"/>
      <c r="I5" s="62"/>
      <c r="J5" s="62"/>
      <c r="K5" s="62"/>
      <c r="L5" s="62"/>
      <c r="M5" s="62"/>
      <c r="N5" s="62"/>
      <c r="O5" s="62"/>
      <c r="P5" s="62"/>
      <c r="Q5" s="62"/>
      <c r="R5" s="62"/>
      <c r="S5" s="62"/>
      <c r="T5" s="62"/>
      <c r="U5" s="62"/>
    </row>
    <row r="6" spans="1:21">
      <c r="A6" s="61"/>
      <c r="B6" s="61"/>
      <c r="C6" s="61"/>
      <c r="D6" s="61"/>
      <c r="E6" s="62"/>
      <c r="F6" s="62"/>
      <c r="G6" s="62"/>
      <c r="H6" s="62"/>
      <c r="I6" s="62"/>
      <c r="J6" s="62"/>
      <c r="K6" s="62"/>
      <c r="L6" s="62"/>
      <c r="M6" s="62"/>
      <c r="N6" s="62"/>
      <c r="O6" s="62"/>
      <c r="P6" s="62"/>
      <c r="Q6" s="62"/>
      <c r="R6" s="62"/>
      <c r="S6" s="62"/>
      <c r="T6" s="62"/>
      <c r="U6" s="62"/>
    </row>
    <row r="7" spans="1:21">
      <c r="A7" s="61"/>
      <c r="B7" s="61"/>
      <c r="C7" s="61"/>
      <c r="D7" s="61"/>
      <c r="E7" s="62"/>
      <c r="F7" s="62"/>
      <c r="G7" s="63"/>
      <c r="H7" s="63"/>
      <c r="I7" s="63"/>
      <c r="J7" s="63"/>
      <c r="K7" s="63"/>
      <c r="L7" s="63"/>
      <c r="M7" s="63"/>
      <c r="N7" s="63"/>
      <c r="O7" s="63"/>
      <c r="P7" s="63"/>
      <c r="Q7" s="63"/>
      <c r="R7" s="63"/>
      <c r="S7" s="62"/>
      <c r="T7" s="62"/>
      <c r="U7" s="62"/>
    </row>
    <row r="8" spans="1:21">
      <c r="A8" s="61"/>
      <c r="B8" s="61"/>
      <c r="C8" s="61"/>
      <c r="D8" s="61"/>
      <c r="E8" s="62"/>
      <c r="F8" s="62"/>
      <c r="G8" s="63"/>
      <c r="H8" s="63"/>
      <c r="I8" s="63"/>
      <c r="J8" s="63"/>
      <c r="K8" s="63"/>
      <c r="L8" s="63"/>
      <c r="M8" s="63"/>
      <c r="N8" s="63"/>
      <c r="O8" s="63"/>
      <c r="P8" s="63"/>
      <c r="Q8" s="63"/>
      <c r="R8" s="63"/>
      <c r="S8" s="62"/>
      <c r="T8" s="62"/>
      <c r="U8" s="62"/>
    </row>
    <row r="9" spans="1:21">
      <c r="A9" s="61"/>
      <c r="B9" s="61"/>
      <c r="C9" s="61"/>
      <c r="D9" s="61"/>
      <c r="E9" s="62"/>
      <c r="F9" s="62"/>
      <c r="G9" s="73" t="s">
        <v>49</v>
      </c>
      <c r="H9" s="73"/>
      <c r="I9" s="73"/>
      <c r="J9" s="73"/>
      <c r="K9" s="73"/>
      <c r="L9" s="73"/>
      <c r="M9" s="73"/>
      <c r="N9" s="73"/>
      <c r="O9" s="73"/>
      <c r="P9" s="73"/>
      <c r="Q9" s="73"/>
      <c r="R9" s="73"/>
      <c r="S9" s="73"/>
      <c r="T9" s="62"/>
      <c r="U9" s="62"/>
    </row>
    <row r="10" spans="1:21">
      <c r="A10" s="61"/>
      <c r="B10" s="61"/>
      <c r="C10" s="61"/>
      <c r="D10" s="61"/>
      <c r="E10" s="62"/>
      <c r="F10" s="62"/>
      <c r="G10" s="73"/>
      <c r="H10" s="73"/>
      <c r="I10" s="73"/>
      <c r="J10" s="73"/>
      <c r="K10" s="73"/>
      <c r="L10" s="73"/>
      <c r="M10" s="73"/>
      <c r="N10" s="73"/>
      <c r="O10" s="73"/>
      <c r="P10" s="73"/>
      <c r="Q10" s="73"/>
      <c r="R10" s="73"/>
      <c r="S10" s="73"/>
      <c r="T10" s="62"/>
      <c r="U10" s="62"/>
    </row>
    <row r="11" spans="1:21">
      <c r="A11" s="61"/>
      <c r="B11" s="61"/>
      <c r="C11" s="61"/>
      <c r="D11" s="61"/>
      <c r="E11" s="62"/>
      <c r="F11" s="62"/>
      <c r="G11" s="73"/>
      <c r="H11" s="73"/>
      <c r="I11" s="73"/>
      <c r="J11" s="73"/>
      <c r="K11" s="73"/>
      <c r="L11" s="73"/>
      <c r="M11" s="73"/>
      <c r="N11" s="73"/>
      <c r="O11" s="73"/>
      <c r="P11" s="73"/>
      <c r="Q11" s="73"/>
      <c r="R11" s="73"/>
      <c r="S11" s="73"/>
      <c r="T11" s="62"/>
      <c r="U11" s="62"/>
    </row>
    <row r="12" spans="1:21">
      <c r="A12" s="61"/>
      <c r="B12" s="61"/>
      <c r="C12" s="61"/>
      <c r="D12" s="61"/>
      <c r="E12" s="62"/>
      <c r="F12" s="62"/>
      <c r="G12" s="73"/>
      <c r="H12" s="73"/>
      <c r="I12" s="73"/>
      <c r="J12" s="73"/>
      <c r="K12" s="73"/>
      <c r="L12" s="73"/>
      <c r="M12" s="73"/>
      <c r="N12" s="73"/>
      <c r="O12" s="73"/>
      <c r="P12" s="73"/>
      <c r="Q12" s="73"/>
      <c r="R12" s="73"/>
      <c r="S12" s="73"/>
      <c r="T12" s="62"/>
      <c r="U12" s="62"/>
    </row>
    <row r="13" spans="1:21">
      <c r="A13" s="61"/>
      <c r="B13" s="61"/>
      <c r="C13" s="61"/>
      <c r="D13" s="61"/>
      <c r="E13" s="62"/>
      <c r="F13" s="62"/>
      <c r="G13" s="73"/>
      <c r="H13" s="73"/>
      <c r="I13" s="73"/>
      <c r="J13" s="73"/>
      <c r="K13" s="73"/>
      <c r="L13" s="73"/>
      <c r="M13" s="73"/>
      <c r="N13" s="73"/>
      <c r="O13" s="73"/>
      <c r="P13" s="73"/>
      <c r="Q13" s="73"/>
      <c r="R13" s="73"/>
      <c r="S13" s="73"/>
      <c r="T13" s="62"/>
      <c r="U13" s="62"/>
    </row>
    <row r="14" spans="1:21" ht="16.149999999999999" customHeight="1">
      <c r="A14" s="61"/>
      <c r="B14" s="61"/>
      <c r="C14" s="61"/>
      <c r="D14" s="61"/>
      <c r="E14" s="62"/>
      <c r="F14" s="62"/>
      <c r="G14" s="74" t="s">
        <v>50</v>
      </c>
      <c r="H14" s="74"/>
      <c r="I14" s="74"/>
      <c r="J14" s="74"/>
      <c r="K14" s="74"/>
      <c r="L14" s="74"/>
      <c r="M14" s="74"/>
      <c r="N14" s="74"/>
      <c r="O14" s="74"/>
      <c r="P14" s="74"/>
      <c r="Q14" s="74"/>
      <c r="R14" s="74"/>
      <c r="S14" s="64"/>
      <c r="T14" s="64"/>
      <c r="U14" s="64"/>
    </row>
    <row r="15" spans="1:21" ht="16.149999999999999" customHeight="1">
      <c r="A15" s="61"/>
      <c r="B15" s="61"/>
      <c r="C15" s="61"/>
      <c r="D15" s="61"/>
      <c r="E15" s="62"/>
      <c r="F15" s="62"/>
      <c r="G15" s="74"/>
      <c r="H15" s="74"/>
      <c r="I15" s="74"/>
      <c r="J15" s="74"/>
      <c r="K15" s="74"/>
      <c r="L15" s="74"/>
      <c r="M15" s="74"/>
      <c r="N15" s="74"/>
      <c r="O15" s="74"/>
      <c r="P15" s="74"/>
      <c r="Q15" s="74"/>
      <c r="R15" s="74"/>
      <c r="S15" s="64"/>
      <c r="T15" s="64"/>
      <c r="U15" s="64"/>
    </row>
    <row r="16" spans="1:21" ht="16.149999999999999" customHeight="1">
      <c r="A16" s="61"/>
      <c r="B16" s="61"/>
      <c r="C16" s="61"/>
      <c r="D16" s="61"/>
      <c r="E16" s="62"/>
      <c r="F16" s="62"/>
      <c r="G16" s="74"/>
      <c r="H16" s="74"/>
      <c r="I16" s="74"/>
      <c r="J16" s="74"/>
      <c r="K16" s="74"/>
      <c r="L16" s="74"/>
      <c r="M16" s="74"/>
      <c r="N16" s="74"/>
      <c r="O16" s="74"/>
      <c r="P16" s="74"/>
      <c r="Q16" s="74"/>
      <c r="R16" s="74"/>
      <c r="S16" s="64"/>
      <c r="T16" s="64"/>
      <c r="U16" s="64"/>
    </row>
    <row r="17" spans="1:21" ht="41.25" customHeight="1">
      <c r="A17" s="61"/>
      <c r="B17" s="61"/>
      <c r="C17" s="61"/>
      <c r="D17" s="61"/>
      <c r="E17" s="62"/>
      <c r="F17" s="62"/>
      <c r="G17" s="69" t="s">
        <v>51</v>
      </c>
      <c r="H17" s="69"/>
      <c r="I17" s="69"/>
      <c r="J17" s="69"/>
      <c r="K17" s="69"/>
      <c r="L17" s="69"/>
      <c r="M17" s="69"/>
      <c r="N17" s="69"/>
      <c r="O17" s="69"/>
      <c r="P17" s="69"/>
      <c r="Q17" s="69"/>
      <c r="R17" s="69"/>
      <c r="S17" s="69"/>
      <c r="T17" s="64"/>
      <c r="U17" s="64"/>
    </row>
    <row r="18" spans="1:21" ht="16.149999999999999" customHeight="1">
      <c r="A18" s="61"/>
      <c r="B18" s="61"/>
      <c r="C18" s="61"/>
      <c r="D18" s="61"/>
      <c r="E18" s="62"/>
      <c r="F18" s="62"/>
      <c r="G18" s="69"/>
      <c r="H18" s="69"/>
      <c r="I18" s="69"/>
      <c r="J18" s="69"/>
      <c r="K18" s="69"/>
      <c r="L18" s="69"/>
      <c r="M18" s="69"/>
      <c r="N18" s="69"/>
      <c r="O18" s="69"/>
      <c r="P18" s="69"/>
      <c r="Q18" s="69"/>
      <c r="R18" s="69"/>
      <c r="S18" s="69"/>
      <c r="T18" s="64"/>
      <c r="U18" s="64"/>
    </row>
    <row r="19" spans="1:21" ht="16.149999999999999" customHeight="1">
      <c r="A19" s="61"/>
      <c r="B19" s="61"/>
      <c r="C19" s="61"/>
      <c r="D19" s="61"/>
      <c r="E19" s="62"/>
      <c r="F19" s="62"/>
      <c r="G19" s="64"/>
      <c r="H19" s="64"/>
      <c r="I19" s="64"/>
      <c r="J19" s="64"/>
      <c r="K19" s="64"/>
      <c r="L19" s="64"/>
      <c r="M19" s="64"/>
      <c r="N19" s="64"/>
      <c r="O19" s="64"/>
      <c r="P19" s="64"/>
      <c r="Q19" s="64"/>
      <c r="R19" s="64"/>
      <c r="S19" s="64"/>
      <c r="T19" s="64"/>
      <c r="U19" s="64"/>
    </row>
    <row r="20" spans="1:21" ht="16.149999999999999" customHeight="1">
      <c r="A20" s="61"/>
      <c r="B20" s="61"/>
      <c r="C20" s="61"/>
      <c r="D20" s="61"/>
      <c r="E20" s="62"/>
      <c r="F20" s="62"/>
      <c r="G20" s="63"/>
      <c r="H20" s="63"/>
      <c r="I20" s="63"/>
      <c r="J20" s="63"/>
      <c r="K20" s="63"/>
      <c r="L20" s="63"/>
      <c r="M20" s="63"/>
      <c r="N20" s="63"/>
      <c r="O20" s="63"/>
      <c r="P20" s="63"/>
      <c r="Q20" s="63"/>
      <c r="R20" s="63"/>
      <c r="S20" s="62"/>
      <c r="T20" s="62"/>
      <c r="U20" s="62"/>
    </row>
    <row r="21" spans="1:21">
      <c r="A21" s="61"/>
      <c r="B21" s="61"/>
      <c r="C21" s="61"/>
      <c r="D21" s="61"/>
      <c r="E21" s="62"/>
      <c r="F21" s="62"/>
      <c r="G21" s="62"/>
      <c r="H21" s="62"/>
      <c r="I21" s="62"/>
      <c r="J21" s="62"/>
      <c r="K21" s="62"/>
      <c r="L21" s="62"/>
      <c r="M21" s="62"/>
      <c r="N21" s="62"/>
      <c r="O21" s="62"/>
      <c r="P21" s="62"/>
      <c r="Q21" s="62"/>
      <c r="R21" s="62"/>
      <c r="S21" s="62"/>
      <c r="T21" s="62"/>
      <c r="U21" s="62"/>
    </row>
    <row r="22" spans="1:21">
      <c r="A22" s="61"/>
      <c r="B22" s="61"/>
      <c r="C22" s="61"/>
      <c r="D22" s="61"/>
      <c r="E22" s="62"/>
      <c r="F22" s="62"/>
      <c r="G22" s="62"/>
      <c r="H22" s="62"/>
      <c r="I22" s="62"/>
      <c r="J22" s="62"/>
      <c r="K22" s="62"/>
      <c r="L22" s="62"/>
      <c r="M22" s="62"/>
      <c r="N22" s="62"/>
      <c r="O22" s="62"/>
      <c r="P22" s="62"/>
      <c r="Q22" s="62"/>
      <c r="R22" s="62"/>
      <c r="S22" s="62"/>
      <c r="T22" s="62"/>
      <c r="U22" s="62"/>
    </row>
    <row r="23" spans="1:21">
      <c r="A23" s="61"/>
      <c r="B23" s="61"/>
      <c r="C23" s="61"/>
      <c r="D23" s="61"/>
      <c r="E23" s="62"/>
      <c r="F23" s="62"/>
      <c r="G23" s="62"/>
      <c r="H23" s="62"/>
      <c r="I23" s="62"/>
      <c r="J23" s="62"/>
      <c r="K23" s="62"/>
      <c r="L23" s="62"/>
      <c r="M23" s="62"/>
      <c r="N23" s="62"/>
      <c r="O23" s="62"/>
      <c r="P23" s="62"/>
      <c r="Q23" s="62"/>
      <c r="R23" s="62"/>
      <c r="S23" s="62"/>
      <c r="T23" s="62"/>
      <c r="U23" s="62"/>
    </row>
    <row r="24" spans="1:21" ht="23.5">
      <c r="A24" s="61"/>
      <c r="B24" s="61"/>
      <c r="C24" s="61"/>
      <c r="D24" s="61"/>
      <c r="E24" s="62"/>
      <c r="F24" s="62"/>
      <c r="G24" s="65">
        <v>46237</v>
      </c>
      <c r="H24" s="62"/>
      <c r="I24" s="62"/>
      <c r="J24" s="62"/>
      <c r="K24" s="62"/>
      <c r="L24" s="62"/>
      <c r="M24" s="62"/>
      <c r="N24" s="62"/>
      <c r="O24" s="62"/>
      <c r="P24" s="62"/>
      <c r="Q24" s="62"/>
      <c r="R24" s="62"/>
      <c r="S24" s="62"/>
      <c r="T24" s="62"/>
      <c r="U24" s="62"/>
    </row>
    <row r="25" spans="1:21">
      <c r="A25" s="61"/>
      <c r="B25" s="61"/>
      <c r="C25" s="61"/>
      <c r="D25" s="61"/>
      <c r="E25" s="62"/>
      <c r="F25" s="62"/>
      <c r="G25" s="62"/>
      <c r="H25" s="62"/>
      <c r="I25" s="62"/>
      <c r="J25" s="62"/>
      <c r="K25" s="62"/>
      <c r="L25" s="62"/>
      <c r="M25" s="62"/>
      <c r="N25" s="62"/>
      <c r="O25" s="62"/>
      <c r="P25" s="62"/>
      <c r="Q25" s="62"/>
      <c r="R25" s="62"/>
      <c r="S25" s="62"/>
      <c r="T25" s="62"/>
      <c r="U25" s="62"/>
    </row>
    <row r="26" spans="1:21">
      <c r="A26" s="61"/>
      <c r="B26" s="61"/>
      <c r="C26" s="61"/>
      <c r="D26" s="61"/>
      <c r="E26" s="62"/>
      <c r="F26" s="62"/>
      <c r="G26" s="62"/>
      <c r="H26" s="62"/>
      <c r="I26" s="62"/>
      <c r="J26" s="62"/>
      <c r="K26" s="62"/>
      <c r="L26" s="62"/>
      <c r="M26" s="62"/>
      <c r="N26" s="62"/>
      <c r="O26" s="62"/>
      <c r="P26" s="62"/>
      <c r="Q26" s="62"/>
      <c r="R26" s="62"/>
      <c r="S26" s="62"/>
      <c r="T26" s="62"/>
      <c r="U26" s="62"/>
    </row>
    <row r="27" spans="1:21">
      <c r="A27" s="61"/>
      <c r="B27" s="61"/>
      <c r="C27" s="61"/>
      <c r="D27" s="61"/>
      <c r="E27" s="62"/>
      <c r="F27" s="62"/>
      <c r="G27" s="62"/>
      <c r="H27" s="62"/>
      <c r="I27" s="62"/>
      <c r="J27" s="62"/>
      <c r="K27" s="62"/>
      <c r="L27" s="62"/>
      <c r="M27" s="62"/>
      <c r="N27" s="62"/>
      <c r="O27" s="62"/>
      <c r="P27" s="62"/>
      <c r="Q27" s="62"/>
      <c r="R27" s="62"/>
      <c r="S27" s="62"/>
      <c r="T27" s="62"/>
      <c r="U27" s="62"/>
    </row>
    <row r="28" spans="1:21">
      <c r="A28" s="61"/>
      <c r="B28" s="61"/>
      <c r="C28" s="61"/>
      <c r="D28" s="61"/>
      <c r="E28" s="62"/>
      <c r="F28" s="62"/>
      <c r="G28" s="62"/>
      <c r="H28" s="62"/>
      <c r="I28" s="62"/>
      <c r="J28" s="62"/>
      <c r="K28" s="62"/>
      <c r="L28" s="62"/>
      <c r="M28" s="62"/>
      <c r="N28" s="62"/>
      <c r="O28" s="62"/>
      <c r="P28" s="62"/>
      <c r="Q28" s="62"/>
      <c r="R28" s="62"/>
      <c r="S28" s="62"/>
      <c r="T28" s="62"/>
      <c r="U28" s="62"/>
    </row>
    <row r="29" spans="1:21">
      <c r="A29" s="61"/>
      <c r="B29" s="61"/>
      <c r="C29" s="61"/>
      <c r="D29" s="61"/>
      <c r="E29" s="62"/>
      <c r="F29" s="62"/>
      <c r="G29" s="62"/>
      <c r="H29" s="62"/>
      <c r="I29" s="62"/>
      <c r="J29" s="62"/>
      <c r="K29" s="62"/>
      <c r="L29" s="62"/>
      <c r="M29" s="62"/>
      <c r="N29" s="62"/>
      <c r="O29" s="62"/>
      <c r="P29" s="62"/>
      <c r="Q29" s="62"/>
      <c r="R29" s="62"/>
      <c r="S29" s="62"/>
      <c r="T29" s="62"/>
      <c r="U29" s="62"/>
    </row>
    <row r="30" spans="1:21">
      <c r="A30" s="61"/>
      <c r="B30" s="61"/>
      <c r="C30" s="61"/>
      <c r="D30" s="61"/>
      <c r="E30" s="62"/>
      <c r="F30" s="62"/>
      <c r="G30" s="62"/>
      <c r="H30" s="62"/>
      <c r="I30" s="62"/>
      <c r="J30" s="62"/>
      <c r="K30" s="62"/>
      <c r="L30" s="62"/>
      <c r="M30" s="62"/>
      <c r="N30" s="62"/>
      <c r="O30" s="62"/>
      <c r="P30" s="62"/>
      <c r="Q30" s="62"/>
      <c r="R30" s="62"/>
      <c r="S30" s="62"/>
      <c r="T30" s="62"/>
      <c r="U30" s="62"/>
    </row>
    <row r="31" spans="1:21">
      <c r="A31" s="61"/>
      <c r="B31" s="61"/>
      <c r="C31" s="61"/>
      <c r="D31" s="61"/>
      <c r="E31" s="62"/>
      <c r="F31" s="62"/>
      <c r="G31" s="62"/>
      <c r="H31" s="62"/>
      <c r="I31" s="62"/>
      <c r="J31" s="62"/>
      <c r="K31" s="62"/>
      <c r="L31" s="62"/>
      <c r="M31" s="62"/>
      <c r="N31" s="62"/>
      <c r="O31" s="62"/>
      <c r="P31" s="62"/>
      <c r="Q31" s="62"/>
      <c r="R31" s="62"/>
      <c r="S31" s="62"/>
      <c r="T31" s="62"/>
      <c r="U31" s="62"/>
    </row>
    <row r="32" spans="1:21">
      <c r="A32" s="61"/>
      <c r="B32" s="61"/>
      <c r="C32" s="61"/>
      <c r="D32" s="61"/>
      <c r="E32" s="62"/>
      <c r="F32" s="62"/>
      <c r="G32" s="62"/>
      <c r="H32" s="62"/>
      <c r="I32" s="62"/>
      <c r="J32" s="62"/>
      <c r="K32" s="62"/>
      <c r="L32" s="62"/>
      <c r="M32" s="62"/>
      <c r="N32" s="62"/>
      <c r="O32" s="62"/>
      <c r="P32" s="62"/>
      <c r="Q32" s="62"/>
      <c r="R32" s="62"/>
      <c r="S32" s="62"/>
      <c r="T32" s="62"/>
      <c r="U32" s="62"/>
    </row>
    <row r="33" spans="1:21">
      <c r="A33" s="61"/>
      <c r="B33" s="61"/>
      <c r="C33" s="61"/>
      <c r="D33" s="61"/>
      <c r="E33" s="62"/>
      <c r="F33" s="62"/>
      <c r="G33" s="62"/>
      <c r="H33" s="62"/>
      <c r="I33" s="62"/>
      <c r="J33" s="62"/>
      <c r="K33" s="62"/>
      <c r="L33" s="62"/>
      <c r="M33" s="62"/>
      <c r="N33" s="62"/>
      <c r="O33" s="62"/>
      <c r="P33" s="62"/>
      <c r="Q33" s="62"/>
      <c r="R33" s="62"/>
      <c r="S33" s="62"/>
      <c r="T33" s="62"/>
      <c r="U33" s="62"/>
    </row>
    <row r="34" spans="1:21">
      <c r="A34" s="61"/>
      <c r="B34" s="61"/>
      <c r="C34" s="61"/>
      <c r="D34" s="61"/>
      <c r="E34" s="62"/>
      <c r="F34" s="62"/>
      <c r="G34" s="62"/>
      <c r="H34" s="62"/>
      <c r="I34" s="62"/>
      <c r="J34" s="62"/>
      <c r="K34" s="62"/>
      <c r="L34" s="62"/>
      <c r="M34" s="62"/>
      <c r="N34" s="62"/>
      <c r="O34" s="62"/>
      <c r="P34" s="62"/>
      <c r="Q34" s="62"/>
      <c r="R34" s="62"/>
      <c r="S34" s="62"/>
      <c r="T34" s="62"/>
      <c r="U34" s="62"/>
    </row>
    <row r="35" spans="1:21">
      <c r="A35" s="61"/>
      <c r="B35" s="61"/>
      <c r="C35" s="61"/>
      <c r="D35" s="61"/>
      <c r="E35" s="62"/>
      <c r="F35" s="62"/>
      <c r="G35" s="62"/>
      <c r="H35" s="62"/>
      <c r="I35" s="62"/>
      <c r="J35" s="62"/>
      <c r="K35" s="62"/>
      <c r="L35" s="62"/>
      <c r="M35" s="62"/>
      <c r="N35" s="62"/>
      <c r="O35" s="62"/>
      <c r="P35" s="62"/>
      <c r="Q35" s="62"/>
      <c r="R35" s="62"/>
      <c r="S35" s="62"/>
      <c r="T35" s="62"/>
      <c r="U35" s="62"/>
    </row>
    <row r="36" spans="1:21">
      <c r="A36" s="61"/>
      <c r="B36" s="61"/>
      <c r="C36" s="61"/>
      <c r="D36" s="61"/>
      <c r="E36" s="62"/>
      <c r="F36" s="62"/>
      <c r="G36" s="62"/>
      <c r="H36" s="62"/>
      <c r="I36" s="62"/>
      <c r="J36" s="62"/>
      <c r="K36" s="62"/>
      <c r="L36" s="62"/>
      <c r="M36" s="62"/>
      <c r="N36" s="62"/>
      <c r="O36" s="62"/>
      <c r="P36" s="62"/>
      <c r="Q36" s="62"/>
      <c r="R36" s="62"/>
      <c r="S36" s="62"/>
      <c r="T36" s="62"/>
      <c r="U36" s="62"/>
    </row>
    <row r="37" spans="1:21">
      <c r="A37" s="61"/>
      <c r="B37" s="61"/>
      <c r="C37" s="61"/>
      <c r="D37" s="61"/>
      <c r="E37" s="62"/>
      <c r="F37" s="62"/>
      <c r="G37" s="62"/>
      <c r="H37" s="62"/>
      <c r="I37" s="62"/>
      <c r="J37" s="62"/>
      <c r="K37" s="62"/>
      <c r="L37" s="62"/>
      <c r="M37" s="62"/>
      <c r="N37" s="62"/>
      <c r="O37" s="62"/>
      <c r="P37" s="62"/>
      <c r="Q37" s="62"/>
      <c r="R37" s="62"/>
      <c r="S37" s="62"/>
      <c r="T37" s="62"/>
      <c r="U37" s="62"/>
    </row>
    <row r="38" spans="1:21">
      <c r="A38" s="61"/>
      <c r="B38" s="61"/>
      <c r="C38" s="61"/>
      <c r="D38" s="61"/>
      <c r="E38" s="62"/>
      <c r="F38" s="62"/>
      <c r="G38" s="62"/>
      <c r="H38" s="62"/>
      <c r="I38" s="62"/>
      <c r="J38" s="62"/>
      <c r="K38" s="62"/>
      <c r="L38" s="62"/>
      <c r="M38" s="62"/>
      <c r="N38" s="62"/>
      <c r="O38" s="62"/>
      <c r="P38" s="62"/>
      <c r="Q38" s="62"/>
      <c r="R38" s="62"/>
      <c r="S38" s="62"/>
      <c r="T38" s="62"/>
      <c r="U38" s="62"/>
    </row>
    <row r="39" spans="1:21">
      <c r="A39" s="61"/>
      <c r="B39" s="61"/>
      <c r="C39" s="61"/>
      <c r="D39" s="61"/>
      <c r="E39" s="62"/>
      <c r="F39" s="62"/>
      <c r="G39" s="62"/>
      <c r="H39" s="62"/>
      <c r="I39" s="62"/>
      <c r="J39" s="62"/>
      <c r="K39" s="62"/>
      <c r="L39" s="62"/>
      <c r="M39" s="62"/>
      <c r="N39" s="62"/>
      <c r="O39" s="62"/>
      <c r="P39" s="62"/>
      <c r="Q39" s="62"/>
      <c r="R39" s="62"/>
      <c r="S39" s="62"/>
      <c r="T39" s="62"/>
      <c r="U39" s="62"/>
    </row>
    <row r="40" spans="1:21">
      <c r="A40" s="61"/>
      <c r="B40" s="61"/>
      <c r="C40" s="61"/>
      <c r="D40" s="61"/>
      <c r="E40" s="62"/>
      <c r="F40" s="62"/>
      <c r="G40" s="62"/>
      <c r="H40" s="62"/>
      <c r="I40" s="62"/>
      <c r="J40" s="62"/>
      <c r="K40" s="62"/>
      <c r="L40" s="62"/>
      <c r="M40" s="62"/>
      <c r="N40" s="62"/>
      <c r="O40" s="62"/>
      <c r="P40" s="62"/>
      <c r="Q40" s="62"/>
      <c r="R40" s="62"/>
      <c r="S40" s="62"/>
      <c r="T40" s="62"/>
      <c r="U40" s="62"/>
    </row>
    <row r="41" spans="1:21">
      <c r="A41" s="61"/>
      <c r="B41" s="61"/>
      <c r="C41" s="61"/>
      <c r="D41" s="61"/>
      <c r="E41" s="62"/>
      <c r="F41" s="62"/>
      <c r="G41" s="62"/>
      <c r="H41" s="62"/>
      <c r="I41" s="62"/>
      <c r="J41" s="62"/>
      <c r="K41" s="62"/>
      <c r="L41" s="62"/>
      <c r="M41" s="62"/>
      <c r="N41" s="62"/>
      <c r="O41" s="62"/>
      <c r="P41" s="62"/>
      <c r="Q41" s="62"/>
      <c r="R41" s="62"/>
      <c r="S41" s="62"/>
      <c r="T41" s="62"/>
      <c r="U41" s="62"/>
    </row>
    <row r="42" spans="1:21">
      <c r="A42" s="61"/>
      <c r="B42" s="61"/>
      <c r="C42" s="61"/>
      <c r="D42" s="61"/>
      <c r="E42" s="62"/>
      <c r="F42" s="62"/>
      <c r="G42" s="62"/>
      <c r="H42" s="62"/>
      <c r="I42" s="62"/>
      <c r="J42" s="62"/>
      <c r="K42" s="62"/>
      <c r="L42" s="62"/>
      <c r="M42" s="62"/>
      <c r="N42" s="62"/>
      <c r="O42" s="62"/>
      <c r="P42" s="62"/>
      <c r="Q42" s="62"/>
      <c r="R42" s="62"/>
      <c r="S42" s="62"/>
      <c r="T42" s="62"/>
      <c r="U42" s="62"/>
    </row>
    <row r="43" spans="1:21">
      <c r="A43" s="61"/>
      <c r="B43" s="61"/>
      <c r="C43" s="61"/>
      <c r="D43" s="61"/>
      <c r="E43" s="62"/>
      <c r="F43" s="62"/>
      <c r="G43" s="62"/>
      <c r="H43" s="62"/>
      <c r="I43" s="62"/>
      <c r="J43" s="62"/>
      <c r="K43" s="62"/>
      <c r="L43" s="62"/>
      <c r="M43" s="62"/>
      <c r="N43" s="62"/>
      <c r="O43" s="62"/>
      <c r="P43" s="62"/>
      <c r="Q43" s="62"/>
      <c r="R43" s="62"/>
      <c r="S43" s="62"/>
      <c r="T43" s="62"/>
      <c r="U43" s="62"/>
    </row>
    <row r="44" spans="1:21">
      <c r="A44" s="61"/>
      <c r="B44" s="61"/>
      <c r="C44" s="61"/>
      <c r="D44" s="61"/>
      <c r="E44" s="62"/>
      <c r="F44" s="62"/>
      <c r="G44" s="62"/>
      <c r="H44" s="62"/>
      <c r="I44" s="62"/>
      <c r="J44" s="62"/>
      <c r="K44" s="62"/>
      <c r="L44" s="62"/>
      <c r="M44" s="62"/>
      <c r="N44" s="62"/>
      <c r="O44" s="62"/>
      <c r="P44" s="62"/>
      <c r="Q44" s="62"/>
      <c r="R44" s="62"/>
      <c r="S44" s="62"/>
      <c r="T44" s="62"/>
      <c r="U44" s="62"/>
    </row>
    <row r="45" spans="1:21">
      <c r="A45" s="61"/>
      <c r="B45" s="61"/>
      <c r="C45" s="61"/>
      <c r="D45" s="61"/>
      <c r="E45" s="62"/>
      <c r="F45" s="62"/>
      <c r="G45" s="62"/>
      <c r="H45" s="62"/>
      <c r="I45" s="62"/>
      <c r="J45" s="62"/>
      <c r="K45" s="62"/>
      <c r="L45" s="62"/>
      <c r="M45" s="62"/>
      <c r="N45" s="62"/>
      <c r="O45" s="62"/>
      <c r="P45" s="62"/>
      <c r="Q45" s="62"/>
      <c r="R45" s="62"/>
      <c r="S45" s="62"/>
      <c r="T45" s="62"/>
      <c r="U45" s="62"/>
    </row>
    <row r="46" spans="1:21">
      <c r="A46" s="61"/>
      <c r="B46" s="61"/>
      <c r="C46" s="61"/>
      <c r="D46" s="61"/>
      <c r="E46" s="62"/>
      <c r="F46" s="62"/>
      <c r="G46" s="62"/>
      <c r="H46" s="62"/>
      <c r="I46" s="62"/>
      <c r="J46" s="62"/>
      <c r="K46" s="62"/>
      <c r="L46" s="62"/>
      <c r="M46" s="62"/>
      <c r="N46" s="62"/>
      <c r="O46" s="62"/>
      <c r="P46" s="62"/>
      <c r="Q46" s="62"/>
      <c r="R46" s="62"/>
      <c r="S46" s="62"/>
      <c r="T46" s="62"/>
      <c r="U46" s="62"/>
    </row>
  </sheetData>
  <mergeCells count="2">
    <mergeCell ref="G9:S13"/>
    <mergeCell ref="G14:R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30FC0-AD5E-4ACD-AD9B-00CF3321890E}">
  <dimension ref="B3:C7"/>
  <sheetViews>
    <sheetView workbookViewId="0"/>
  </sheetViews>
  <sheetFormatPr defaultRowHeight="14.5"/>
  <cols>
    <col min="2" max="2" width="18.81640625" customWidth="1"/>
    <col min="3" max="3" width="18.1796875" customWidth="1"/>
  </cols>
  <sheetData>
    <row r="3" spans="2:3">
      <c r="B3" s="27" t="s">
        <v>52</v>
      </c>
      <c r="C3" s="27"/>
    </row>
    <row r="4" spans="2:3">
      <c r="B4" s="22" t="s">
        <v>53</v>
      </c>
      <c r="C4" s="23">
        <v>1000</v>
      </c>
    </row>
    <row r="5" spans="2:3">
      <c r="B5" s="22" t="s">
        <v>54</v>
      </c>
      <c r="C5" s="24">
        <v>1000</v>
      </c>
    </row>
    <row r="6" spans="2:3">
      <c r="B6" s="22" t="s">
        <v>55</v>
      </c>
      <c r="C6" s="25">
        <v>1000</v>
      </c>
    </row>
    <row r="7" spans="2:3">
      <c r="B7" s="22"/>
      <c r="C7" s="2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4EFD3-0E10-4006-ADD1-8A7BE236D96B}">
  <dimension ref="B1:E45"/>
  <sheetViews>
    <sheetView topLeftCell="A3" zoomScale="80" zoomScaleNormal="80" workbookViewId="0">
      <selection activeCell="D31" sqref="D31"/>
    </sheetView>
  </sheetViews>
  <sheetFormatPr defaultRowHeight="14.5"/>
  <cols>
    <col min="2" max="2" width="36.7265625" customWidth="1"/>
    <col min="3" max="3" width="25.26953125" style="18" customWidth="1"/>
    <col min="4" max="4" width="31.7265625" bestFit="1" customWidth="1"/>
    <col min="5" max="5" width="13.7265625" customWidth="1"/>
  </cols>
  <sheetData>
    <row r="1" spans="2:5" s="1" customFormat="1">
      <c r="C1" s="15"/>
    </row>
    <row r="2" spans="2:5" s="1" customFormat="1">
      <c r="C2" s="15"/>
    </row>
    <row r="3" spans="2:5" s="1" customFormat="1">
      <c r="C3" s="15"/>
    </row>
    <row r="4" spans="2:5" s="1" customFormat="1">
      <c r="B4" s="66" t="s">
        <v>56</v>
      </c>
      <c r="C4" s="15"/>
    </row>
    <row r="5" spans="2:5" s="1" customFormat="1">
      <c r="C5" s="15"/>
    </row>
    <row r="6" spans="2:5" s="13" customFormat="1">
      <c r="B6" s="12" t="s">
        <v>57</v>
      </c>
      <c r="C6" s="46" t="s">
        <v>58</v>
      </c>
      <c r="D6" s="46" t="s">
        <v>59</v>
      </c>
    </row>
    <row r="7" spans="2:5">
      <c r="B7" t="s">
        <v>60</v>
      </c>
      <c r="C7" s="57">
        <v>3050</v>
      </c>
      <c r="D7" s="19">
        <f t="shared" ref="D7:D16" si="0">C7*(1+$C$31)</f>
        <v>4575</v>
      </c>
      <c r="E7" s="10"/>
    </row>
    <row r="8" spans="2:5">
      <c r="B8" t="s">
        <v>61</v>
      </c>
      <c r="C8" s="57">
        <v>2811</v>
      </c>
      <c r="D8" s="19">
        <f t="shared" si="0"/>
        <v>4216.5</v>
      </c>
      <c r="E8" s="10"/>
    </row>
    <row r="9" spans="2:5">
      <c r="B9" t="s">
        <v>62</v>
      </c>
      <c r="C9" s="57">
        <v>2990</v>
      </c>
      <c r="D9" s="19">
        <f>C9*(1+$C$31)</f>
        <v>4485</v>
      </c>
      <c r="E9" s="10"/>
    </row>
    <row r="10" spans="2:5">
      <c r="B10" t="s">
        <v>63</v>
      </c>
      <c r="C10" s="57">
        <v>3080</v>
      </c>
      <c r="D10" s="19">
        <f t="shared" si="0"/>
        <v>4620</v>
      </c>
      <c r="E10" s="10"/>
    </row>
    <row r="11" spans="2:5">
      <c r="B11" t="s">
        <v>64</v>
      </c>
      <c r="C11" s="57">
        <v>3037</v>
      </c>
      <c r="D11" s="19">
        <f t="shared" si="0"/>
        <v>4555.5</v>
      </c>
      <c r="E11" s="10"/>
    </row>
    <row r="12" spans="2:5">
      <c r="B12" t="s">
        <v>65</v>
      </c>
      <c r="C12" s="57">
        <v>2732</v>
      </c>
      <c r="D12" s="19">
        <f t="shared" si="0"/>
        <v>4098</v>
      </c>
      <c r="E12" s="10"/>
    </row>
    <row r="13" spans="2:5">
      <c r="B13" t="s">
        <v>66</v>
      </c>
      <c r="C13" s="57">
        <v>2999</v>
      </c>
      <c r="D13" s="19">
        <f t="shared" si="0"/>
        <v>4498.5</v>
      </c>
      <c r="E13" s="10"/>
    </row>
    <row r="14" spans="2:5">
      <c r="B14" t="s">
        <v>67</v>
      </c>
      <c r="C14" s="57">
        <v>3213</v>
      </c>
      <c r="D14" s="19">
        <f t="shared" si="0"/>
        <v>4819.5</v>
      </c>
      <c r="E14" s="10"/>
    </row>
    <row r="15" spans="2:5">
      <c r="B15" t="s">
        <v>68</v>
      </c>
      <c r="C15" s="57">
        <v>3271</v>
      </c>
      <c r="D15" s="19">
        <f t="shared" si="0"/>
        <v>4906.5</v>
      </c>
      <c r="E15" s="10"/>
    </row>
    <row r="16" spans="2:5">
      <c r="B16" t="s">
        <v>69</v>
      </c>
      <c r="C16" s="57">
        <v>3048</v>
      </c>
      <c r="D16" s="19">
        <f t="shared" si="0"/>
        <v>4572</v>
      </c>
      <c r="E16" s="10"/>
    </row>
    <row r="17" spans="2:5" s="11" customFormat="1">
      <c r="B17" s="11" t="s">
        <v>70</v>
      </c>
      <c r="C17" s="30">
        <f>AVERAGE(C7:C16)</f>
        <v>3023.1</v>
      </c>
      <c r="D17" s="30">
        <f>AVERAGE(D7:D16)</f>
        <v>4534.6499999999996</v>
      </c>
    </row>
    <row r="18" spans="2:5" s="58" customFormat="1">
      <c r="C18" s="59"/>
      <c r="D18" s="59"/>
    </row>
    <row r="19" spans="2:5" s="13" customFormat="1">
      <c r="B19" s="12" t="s">
        <v>71</v>
      </c>
      <c r="C19" s="46" t="s">
        <v>58</v>
      </c>
      <c r="D19" s="46" t="s">
        <v>59</v>
      </c>
    </row>
    <row r="20" spans="2:5" s="58" customFormat="1">
      <c r="B20" t="s">
        <v>72</v>
      </c>
      <c r="C20" s="49">
        <v>2967</v>
      </c>
      <c r="D20" s="19">
        <f>C20*(1+$C$31)</f>
        <v>4450.5</v>
      </c>
    </row>
    <row r="21" spans="2:5" s="58" customFormat="1">
      <c r="B21" t="s">
        <v>62</v>
      </c>
      <c r="C21" s="49">
        <v>2990</v>
      </c>
      <c r="D21" s="19">
        <f>C21*(1+$C$31)</f>
        <v>4485</v>
      </c>
    </row>
    <row r="22" spans="2:5" s="58" customFormat="1">
      <c r="B22" t="s">
        <v>73</v>
      </c>
      <c r="C22" s="49">
        <v>3042</v>
      </c>
      <c r="D22" s="19">
        <f>C22*(1+$C$31)</f>
        <v>4563</v>
      </c>
    </row>
    <row r="23" spans="2:5" s="58" customFormat="1">
      <c r="B23" t="s">
        <v>74</v>
      </c>
      <c r="C23" s="49">
        <v>6666</v>
      </c>
      <c r="D23" s="19">
        <f>C23*(1+$C$31)</f>
        <v>9999</v>
      </c>
    </row>
    <row r="24" spans="2:5">
      <c r="B24" t="s">
        <v>75</v>
      </c>
      <c r="C24" s="49">
        <v>3374</v>
      </c>
      <c r="D24" s="19">
        <f>C24*(1+$C$31)</f>
        <v>5061</v>
      </c>
      <c r="E24" s="18"/>
    </row>
    <row r="25" spans="2:5">
      <c r="C25" s="19"/>
      <c r="E25" s="18"/>
    </row>
    <row r="26" spans="2:5" s="13" customFormat="1">
      <c r="B26" s="12" t="s">
        <v>71</v>
      </c>
      <c r="C26" s="46" t="s">
        <v>58</v>
      </c>
      <c r="D26" s="46" t="s">
        <v>59</v>
      </c>
      <c r="E26" s="46" t="s">
        <v>76</v>
      </c>
    </row>
    <row r="27" spans="2:5">
      <c r="B27" t="s">
        <v>77</v>
      </c>
      <c r="C27" s="57">
        <v>4395</v>
      </c>
      <c r="D27" s="19">
        <f>C27*(1+$C$31)</f>
        <v>6592.5</v>
      </c>
      <c r="E27" s="54">
        <v>0.5</v>
      </c>
    </row>
    <row r="28" spans="2:5">
      <c r="B28" t="s">
        <v>78</v>
      </c>
      <c r="C28" s="57">
        <v>5106</v>
      </c>
      <c r="D28" s="19">
        <f>C28*(1+$C$31)</f>
        <v>7659</v>
      </c>
      <c r="E28" s="67">
        <f>1-E27</f>
        <v>0.5</v>
      </c>
    </row>
    <row r="29" spans="2:5" s="11" customFormat="1">
      <c r="B29" s="11" t="s">
        <v>79</v>
      </c>
      <c r="C29" s="30">
        <f>SUMPRODUCT(C27:C28,E27:E28)</f>
        <v>4750.5</v>
      </c>
      <c r="D29" s="30">
        <f>SUMPRODUCT(D27:D28,E27:E28)</f>
        <v>7125.75</v>
      </c>
      <c r="E29" s="28"/>
    </row>
    <row r="30" spans="2:5" s="58" customFormat="1">
      <c r="C30" s="59"/>
      <c r="D30" s="59"/>
      <c r="E30" s="68"/>
    </row>
    <row r="31" spans="2:5" s="58" customFormat="1">
      <c r="B31" t="s">
        <v>80</v>
      </c>
      <c r="C31" s="54">
        <v>0.5</v>
      </c>
      <c r="D31" s="72" t="s">
        <v>81</v>
      </c>
      <c r="E31" s="68"/>
    </row>
    <row r="32" spans="2:5" ht="16.149999999999999" customHeight="1">
      <c r="E32" s="18"/>
    </row>
    <row r="33" spans="2:5" s="13" customFormat="1">
      <c r="B33" s="12" t="s">
        <v>82</v>
      </c>
      <c r="C33" s="46"/>
      <c r="E33" s="37"/>
    </row>
    <row r="34" spans="2:5">
      <c r="B34" t="s">
        <v>83</v>
      </c>
      <c r="C34" s="54">
        <v>0.8</v>
      </c>
      <c r="E34" s="18"/>
    </row>
    <row r="35" spans="2:5">
      <c r="C35" s="55"/>
    </row>
    <row r="36" spans="2:5">
      <c r="B36" t="s">
        <v>84</v>
      </c>
      <c r="C36" s="56">
        <v>0.5</v>
      </c>
      <c r="D36" s="14" t="s">
        <v>85</v>
      </c>
    </row>
    <row r="37" spans="2:5">
      <c r="B37" t="s">
        <v>86</v>
      </c>
      <c r="C37" s="56">
        <v>1</v>
      </c>
      <c r="D37" s="14" t="s">
        <v>87</v>
      </c>
    </row>
    <row r="41" spans="2:5">
      <c r="B41" s="53"/>
    </row>
    <row r="42" spans="2:5">
      <c r="B42" s="53"/>
    </row>
    <row r="43" spans="2:5">
      <c r="B43" s="53"/>
    </row>
    <row r="44" spans="2:5">
      <c r="B44" s="53"/>
    </row>
    <row r="45" spans="2:5">
      <c r="B45" s="53"/>
    </row>
  </sheetData>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28791-087A-4022-96A1-24B77D080061}">
  <dimension ref="B1:L54"/>
  <sheetViews>
    <sheetView tabSelected="1" zoomScale="81" zoomScaleNormal="70" workbookViewId="0">
      <selection activeCell="C47" sqref="C47:C48"/>
    </sheetView>
  </sheetViews>
  <sheetFormatPr defaultRowHeight="14.5" outlineLevelRow="1"/>
  <cols>
    <col min="2" max="2" width="65.26953125" customWidth="1"/>
    <col min="3" max="3" width="20.453125" style="41" customWidth="1"/>
    <col min="4" max="4" width="23.54296875" style="18" customWidth="1"/>
    <col min="5" max="5" width="42.1796875" customWidth="1"/>
    <col min="6" max="6" width="20.453125" style="18" customWidth="1"/>
    <col min="7" max="7" width="43" customWidth="1"/>
    <col min="8" max="8" width="24.7265625" style="18" customWidth="1"/>
    <col min="9" max="9" width="21.26953125" style="18" customWidth="1"/>
    <col min="10" max="10" width="18.7265625" customWidth="1"/>
  </cols>
  <sheetData>
    <row r="1" spans="2:12" s="1" customFormat="1">
      <c r="C1" s="38"/>
      <c r="D1" s="15"/>
      <c r="F1" s="15"/>
      <c r="H1" s="15"/>
      <c r="I1" s="15"/>
    </row>
    <row r="2" spans="2:12" s="1" customFormat="1">
      <c r="C2" s="38"/>
      <c r="D2" s="15"/>
      <c r="F2" s="15"/>
      <c r="H2" s="15"/>
      <c r="I2" s="15"/>
    </row>
    <row r="3" spans="2:12" s="1" customFormat="1">
      <c r="C3" s="38"/>
      <c r="D3" s="15"/>
      <c r="F3" s="15"/>
      <c r="H3" s="15"/>
      <c r="I3" s="15"/>
    </row>
    <row r="4" spans="2:12" s="1" customFormat="1">
      <c r="B4" s="8" t="s">
        <v>88</v>
      </c>
      <c r="C4" s="38"/>
      <c r="D4" s="15"/>
      <c r="F4" s="15"/>
      <c r="H4" s="15"/>
      <c r="I4" s="15"/>
    </row>
    <row r="5" spans="2:12" s="1" customFormat="1">
      <c r="C5" s="38"/>
      <c r="D5" s="15"/>
      <c r="F5" s="15"/>
      <c r="H5" s="15"/>
      <c r="I5" s="15"/>
    </row>
    <row r="6" spans="2:12" s="20" customFormat="1" ht="44.5" customHeight="1">
      <c r="B6" s="20" t="s">
        <v>1</v>
      </c>
      <c r="C6" s="39" t="s">
        <v>89</v>
      </c>
      <c r="D6" s="7" t="s">
        <v>90</v>
      </c>
      <c r="E6" s="7" t="s">
        <v>91</v>
      </c>
      <c r="F6" s="7" t="s">
        <v>92</v>
      </c>
      <c r="G6" s="7" t="s">
        <v>93</v>
      </c>
      <c r="H6" s="7" t="s">
        <v>83</v>
      </c>
      <c r="I6" s="7" t="s">
        <v>94</v>
      </c>
      <c r="J6" s="7" t="s">
        <v>95</v>
      </c>
      <c r="K6" s="7"/>
      <c r="L6" s="7"/>
    </row>
    <row r="7" spans="2:12" s="11" customFormat="1">
      <c r="B7" s="4" t="s">
        <v>6</v>
      </c>
      <c r="C7" s="40">
        <f>SUM(C8:C10)</f>
        <v>2441</v>
      </c>
      <c r="D7" s="28"/>
      <c r="F7" s="28"/>
      <c r="G7" s="29"/>
      <c r="H7" s="28"/>
      <c r="I7" s="30">
        <f>SUM(I8:I10)</f>
        <v>2487.0762790697672</v>
      </c>
      <c r="J7" s="30">
        <f>SUM(J8:J10)</f>
        <v>1953.1</v>
      </c>
    </row>
    <row r="8" spans="2:12" outlineLevel="1">
      <c r="B8" s="2" t="s">
        <v>7</v>
      </c>
      <c r="C8" s="44">
        <v>965</v>
      </c>
      <c r="D8" s="44">
        <v>2</v>
      </c>
      <c r="E8" s="53" t="s">
        <v>8</v>
      </c>
      <c r="F8" s="50">
        <f>AVERAGE(F9,F12:F15,F19:F21,F26:F29,F33:F35,F37)</f>
        <v>5000.9249999999993</v>
      </c>
      <c r="G8" s="14" t="s">
        <v>96</v>
      </c>
      <c r="H8" s="16">
        <f>Parametrit!C34</f>
        <v>0.8</v>
      </c>
      <c r="I8" s="19">
        <f>(C8*D8/60/7.5)*(F8/21.5)</f>
        <v>997.60054263565871</v>
      </c>
      <c r="J8" s="19">
        <f>(C8*H8*Parametrit!$C$37)+((1-Laskenta!$H8)*Parametrit!$C$36)</f>
        <v>772.1</v>
      </c>
    </row>
    <row r="9" spans="2:12" outlineLevel="1">
      <c r="B9" s="2" t="s">
        <v>9</v>
      </c>
      <c r="C9" s="44">
        <v>89</v>
      </c>
      <c r="D9" s="44">
        <f>$D$8</f>
        <v>2</v>
      </c>
      <c r="E9" s="53" t="s">
        <v>10</v>
      </c>
      <c r="F9" s="50">
        <f>Parametrit!C17</f>
        <v>3023.1</v>
      </c>
      <c r="G9" s="14" t="s">
        <v>97</v>
      </c>
      <c r="H9" s="17">
        <f>$H$8</f>
        <v>0.8</v>
      </c>
      <c r="I9" s="19">
        <f>(C9*D9/60/7.5)*(F9/21.5)</f>
        <v>55.618790697674413</v>
      </c>
      <c r="J9" s="19">
        <f>(C9*H9*Parametrit!$C$37)+((1-Laskenta!$H9)*Parametrit!$C$36)</f>
        <v>71.3</v>
      </c>
    </row>
    <row r="10" spans="2:12" outlineLevel="1">
      <c r="B10" s="2" t="s">
        <v>11</v>
      </c>
      <c r="C10" s="44">
        <v>1387</v>
      </c>
      <c r="D10" s="44">
        <f>$D$8</f>
        <v>2</v>
      </c>
      <c r="E10" s="53" t="s">
        <v>8</v>
      </c>
      <c r="F10" s="50">
        <f>F8</f>
        <v>5000.9249999999993</v>
      </c>
      <c r="G10" s="21" t="str">
        <f>G8</f>
        <v>*Keskiarvo muista nimikkeistä</v>
      </c>
      <c r="H10" s="17">
        <f>$H$8</f>
        <v>0.8</v>
      </c>
      <c r="I10" s="19">
        <f>(C10*D10/60/7.5)*(F10/21.5)</f>
        <v>1433.8569457364338</v>
      </c>
      <c r="J10" s="19">
        <f>(C10*H10*Parametrit!$C$37)+((1-Laskenta!$H10)*Parametrit!$C$36)</f>
        <v>1109.7</v>
      </c>
    </row>
    <row r="11" spans="2:12" s="11" customFormat="1">
      <c r="B11" s="4" t="s">
        <v>12</v>
      </c>
      <c r="C11" s="40">
        <f>SUM(C12:C14)</f>
        <v>4969</v>
      </c>
      <c r="D11" s="28"/>
      <c r="F11" s="30"/>
      <c r="G11" s="29"/>
      <c r="H11" s="31"/>
      <c r="I11" s="30">
        <f>SUM(I12:I15)</f>
        <v>4636.7460465116274</v>
      </c>
      <c r="J11" s="30">
        <f>SUM(J12:J15)</f>
        <v>4194</v>
      </c>
    </row>
    <row r="12" spans="2:12" outlineLevel="1">
      <c r="B12" s="2" t="s">
        <v>13</v>
      </c>
      <c r="C12" s="44">
        <v>894</v>
      </c>
      <c r="D12" s="44">
        <f t="shared" ref="D12:D39" si="0">$D$8</f>
        <v>2</v>
      </c>
      <c r="E12" s="53" t="s">
        <v>14</v>
      </c>
      <c r="F12" s="50">
        <f>Parametrit!D20</f>
        <v>4450.5</v>
      </c>
      <c r="G12" s="14" t="s">
        <v>98</v>
      </c>
      <c r="H12" s="17">
        <f t="shared" ref="H12:H39" si="1">$H$8</f>
        <v>0.8</v>
      </c>
      <c r="I12" s="19">
        <f>(C12*D12/60/7.5)*(F12/21.5)</f>
        <v>822.48</v>
      </c>
      <c r="J12" s="19">
        <f>(C12*H12*Parametrit!$C$37)+((1-Laskenta!$H12)*Parametrit!$C$36)</f>
        <v>715.30000000000007</v>
      </c>
    </row>
    <row r="13" spans="2:12" outlineLevel="1">
      <c r="B13" s="2" t="s">
        <v>15</v>
      </c>
      <c r="C13" s="44">
        <v>630</v>
      </c>
      <c r="D13" s="44">
        <f t="shared" si="0"/>
        <v>2</v>
      </c>
      <c r="E13" s="53" t="s">
        <v>10</v>
      </c>
      <c r="F13" s="50">
        <f>F9</f>
        <v>3023.1</v>
      </c>
      <c r="G13" s="14" t="str">
        <f>G9</f>
        <v>*Keskiarvo sihteerinimikkeistä (ks. Paramterit)</v>
      </c>
      <c r="H13" s="17">
        <f t="shared" si="1"/>
        <v>0.8</v>
      </c>
      <c r="I13" s="19">
        <f>(C13*D13/60/7.5)*(F13/21.5)</f>
        <v>393.70604651162785</v>
      </c>
      <c r="J13" s="19">
        <f>(C13*H13*Parametrit!$C$37)+((1-Laskenta!$H13)*Parametrit!$C$36)</f>
        <v>504.1</v>
      </c>
    </row>
    <row r="14" spans="2:12" outlineLevel="1">
      <c r="B14" s="2" t="s">
        <v>16</v>
      </c>
      <c r="C14" s="44">
        <v>3445</v>
      </c>
      <c r="D14" s="44">
        <f t="shared" si="0"/>
        <v>2</v>
      </c>
      <c r="E14" s="53" t="s">
        <v>14</v>
      </c>
      <c r="F14" s="50">
        <f>F12</f>
        <v>4450.5</v>
      </c>
      <c r="G14" s="14" t="str">
        <f>G12</f>
        <v>*Arkistonhoitaja (lähde: KT-tilastot (https://www.kt.fi/tilastot-ja-julkaisut/hyvinvointialan-palkat))</v>
      </c>
      <c r="H14" s="17">
        <f t="shared" si="1"/>
        <v>0.8</v>
      </c>
      <c r="I14" s="19">
        <f>(C14*D14/60/7.5)*(F14/21.5)</f>
        <v>3169.3999999999996</v>
      </c>
      <c r="J14" s="19">
        <f>(C14*H14*Parametrit!$C$37)+((1-Laskenta!$H14)*Parametrit!$C$36)</f>
        <v>2756.1</v>
      </c>
    </row>
    <row r="15" spans="2:12" outlineLevel="1">
      <c r="B15" s="2" t="s">
        <v>17</v>
      </c>
      <c r="C15" s="44">
        <v>273</v>
      </c>
      <c r="D15" s="44">
        <f t="shared" si="0"/>
        <v>2</v>
      </c>
      <c r="E15" s="53" t="s">
        <v>14</v>
      </c>
      <c r="F15" s="50">
        <f>F12</f>
        <v>4450.5</v>
      </c>
      <c r="G15" s="14" t="str">
        <f>G12</f>
        <v>*Arkistonhoitaja (lähde: KT-tilastot (https://www.kt.fi/tilastot-ja-julkaisut/hyvinvointialan-palkat))</v>
      </c>
      <c r="H15" s="17">
        <f t="shared" si="1"/>
        <v>0.8</v>
      </c>
      <c r="I15" s="19">
        <f>(C15*D15/60/7.5)*(F15/21.5)</f>
        <v>251.16</v>
      </c>
      <c r="J15" s="19">
        <f>(C15*H15*Parametrit!$C$37)+((1-Laskenta!$H15)*Parametrit!$C$36)</f>
        <v>218.5</v>
      </c>
    </row>
    <row r="16" spans="2:12" s="11" customFormat="1">
      <c r="B16" s="4" t="s">
        <v>18</v>
      </c>
      <c r="C16" s="40">
        <f>SUM(C17:C19)</f>
        <v>1131</v>
      </c>
      <c r="D16" s="28"/>
      <c r="F16" s="60"/>
      <c r="G16" s="29"/>
      <c r="H16" s="31"/>
      <c r="I16" s="30">
        <f>I17</f>
        <v>389.73617054263553</v>
      </c>
      <c r="J16" s="30">
        <f>J17</f>
        <v>301.70000000000005</v>
      </c>
    </row>
    <row r="17" spans="2:10" outlineLevel="1">
      <c r="B17" s="2" t="s">
        <v>19</v>
      </c>
      <c r="C17" s="44">
        <v>377</v>
      </c>
      <c r="D17" s="44">
        <f t="shared" si="0"/>
        <v>2</v>
      </c>
      <c r="E17" s="53" t="s">
        <v>8</v>
      </c>
      <c r="F17" s="50">
        <f>F8</f>
        <v>5000.9249999999993</v>
      </c>
      <c r="G17" s="21" t="str">
        <f>G8</f>
        <v>*Keskiarvo muista nimikkeistä</v>
      </c>
      <c r="H17" s="17">
        <f t="shared" si="1"/>
        <v>0.8</v>
      </c>
      <c r="I17" s="19">
        <f>(C17*D17/60/7.5)*(F17/21.5)</f>
        <v>389.73617054263553</v>
      </c>
      <c r="J17" s="19">
        <f>(C17*H17*Parametrit!$C$37)+((1-Laskenta!$H17)*Parametrit!$C$36)</f>
        <v>301.70000000000005</v>
      </c>
    </row>
    <row r="18" spans="2:10" s="11" customFormat="1">
      <c r="B18" s="4" t="s">
        <v>20</v>
      </c>
      <c r="C18" s="40">
        <f>SUM(C19:C21)</f>
        <v>643</v>
      </c>
      <c r="D18" s="28"/>
      <c r="F18" s="60"/>
      <c r="G18" s="29"/>
      <c r="H18" s="31"/>
      <c r="I18" s="30">
        <f>SUM(I19:I21)</f>
        <v>631.43596899224804</v>
      </c>
      <c r="J18" s="30">
        <f>SUM(J19:J21)</f>
        <v>514.70000000000005</v>
      </c>
    </row>
    <row r="19" spans="2:10" outlineLevel="1">
      <c r="B19" s="2" t="s">
        <v>21</v>
      </c>
      <c r="C19" s="44">
        <v>111</v>
      </c>
      <c r="D19" s="44">
        <f t="shared" si="0"/>
        <v>2</v>
      </c>
      <c r="E19" s="53" t="s">
        <v>22</v>
      </c>
      <c r="F19" s="50">
        <f>Parametrit!C29</f>
        <v>4750.5</v>
      </c>
      <c r="G19" s="14" t="s">
        <v>99</v>
      </c>
      <c r="H19" s="17">
        <f t="shared" si="1"/>
        <v>0.8</v>
      </c>
      <c r="I19" s="19">
        <f>(C19*D19/60/7.5)*(F19/21.5)</f>
        <v>109.00372093023256</v>
      </c>
      <c r="J19" s="19">
        <f>(C19*H19*Parametrit!$C$37)+((1-Laskenta!$H19)*Parametrit!$C$36)</f>
        <v>88.9</v>
      </c>
    </row>
    <row r="20" spans="2:10" outlineLevel="1">
      <c r="B20" s="2" t="s">
        <v>23</v>
      </c>
      <c r="C20" s="44">
        <v>342</v>
      </c>
      <c r="D20" s="44">
        <f t="shared" si="0"/>
        <v>2</v>
      </c>
      <c r="E20" s="53" t="s">
        <v>22</v>
      </c>
      <c r="F20" s="50">
        <f>F19</f>
        <v>4750.5</v>
      </c>
      <c r="G20" s="14" t="str">
        <f>G19</f>
        <v>*Painotettu keskiarvo ammattinimikkeistä tietosuoja-asiantuntija ja tietosuojavastaava, ks. Parametrit</v>
      </c>
      <c r="H20" s="17">
        <f t="shared" si="1"/>
        <v>0.8</v>
      </c>
      <c r="I20" s="19">
        <f>(C20*D20/60/7.5)*(F20/21.5)</f>
        <v>335.84930232558139</v>
      </c>
      <c r="J20" s="19">
        <f>(C20*H20*Parametrit!$C$37)+((1-Laskenta!$H20)*Parametrit!$C$36)</f>
        <v>273.70000000000005</v>
      </c>
    </row>
    <row r="21" spans="2:10" outlineLevel="1">
      <c r="B21" s="2" t="s">
        <v>24</v>
      </c>
      <c r="C21" s="44">
        <v>190</v>
      </c>
      <c r="D21" s="44">
        <f t="shared" si="0"/>
        <v>2</v>
      </c>
      <c r="E21" s="53" t="s">
        <v>22</v>
      </c>
      <c r="F21" s="50">
        <f>F20</f>
        <v>4750.5</v>
      </c>
      <c r="G21" s="14" t="str">
        <f>G20</f>
        <v>*Painotettu keskiarvo ammattinimikkeistä tietosuoja-asiantuntija ja tietosuojavastaava, ks. Parametrit</v>
      </c>
      <c r="H21" s="17">
        <f t="shared" si="1"/>
        <v>0.8</v>
      </c>
      <c r="I21" s="19">
        <f>(C21*D21/60/7.5)*(F21/21.5)</f>
        <v>186.58294573643411</v>
      </c>
      <c r="J21" s="19">
        <f>(C21*H21*Parametrit!$C$37)+((1-Laskenta!$H21)*Parametrit!$C$36)</f>
        <v>152.1</v>
      </c>
    </row>
    <row r="22" spans="2:10" s="11" customFormat="1">
      <c r="B22" s="4" t="s">
        <v>25</v>
      </c>
      <c r="C22" s="40">
        <f>SUM(C23:C25)</f>
        <v>2391</v>
      </c>
      <c r="D22" s="28"/>
      <c r="F22" s="60"/>
      <c r="G22" s="29"/>
      <c r="H22" s="31"/>
      <c r="I22" s="30">
        <f>SUM(I23:I24)</f>
        <v>1486.5798759689919</v>
      </c>
      <c r="J22" s="30">
        <f>SUM(J23:J24)</f>
        <v>1150.5999999999999</v>
      </c>
    </row>
    <row r="23" spans="2:10" outlineLevel="1">
      <c r="B23" s="2" t="s">
        <v>26</v>
      </c>
      <c r="C23" s="44">
        <v>1120</v>
      </c>
      <c r="D23" s="44">
        <f t="shared" si="0"/>
        <v>2</v>
      </c>
      <c r="E23" s="53" t="s">
        <v>8</v>
      </c>
      <c r="F23" s="50">
        <f>F8</f>
        <v>5000.9249999999993</v>
      </c>
      <c r="G23" s="21" t="str">
        <f>G8</f>
        <v>*Keskiarvo muista nimikkeistä</v>
      </c>
      <c r="H23" s="17">
        <f t="shared" si="1"/>
        <v>0.8</v>
      </c>
      <c r="I23" s="19">
        <f>(C23*D23/60/7.5)*(F23/21.5)</f>
        <v>1157.8368992248061</v>
      </c>
      <c r="J23" s="19">
        <f>(C23*H23*Parametrit!$C$37)+((1-Laskenta!$H23)*Parametrit!$C$36)</f>
        <v>896.1</v>
      </c>
    </row>
    <row r="24" spans="2:10" outlineLevel="1">
      <c r="B24" s="2" t="s">
        <v>27</v>
      </c>
      <c r="C24" s="44">
        <v>318</v>
      </c>
      <c r="D24" s="44">
        <f t="shared" si="0"/>
        <v>2</v>
      </c>
      <c r="E24" s="53" t="s">
        <v>8</v>
      </c>
      <c r="F24" s="50">
        <f>F8</f>
        <v>5000.9249999999993</v>
      </c>
      <c r="G24" s="21" t="str">
        <f>G8</f>
        <v>*Keskiarvo muista nimikkeistä</v>
      </c>
      <c r="H24" s="17">
        <f t="shared" si="1"/>
        <v>0.8</v>
      </c>
      <c r="I24" s="19">
        <f>(C24*D24/60/7.5)*(F24/21.5)</f>
        <v>328.74297674418597</v>
      </c>
      <c r="J24" s="19">
        <f>(C24*H24*Parametrit!$C$37)+((1-Laskenta!$H24)*Parametrit!$C$36)</f>
        <v>254.5</v>
      </c>
    </row>
    <row r="25" spans="2:10" s="11" customFormat="1">
      <c r="B25" s="4" t="s">
        <v>28</v>
      </c>
      <c r="C25" s="40">
        <f>SUM(C26:C28)</f>
        <v>953</v>
      </c>
      <c r="D25" s="28"/>
      <c r="F25" s="60"/>
      <c r="G25" s="29"/>
      <c r="H25" s="31"/>
      <c r="I25" s="30">
        <f>SUM(I26:I29)</f>
        <v>885.95758139534883</v>
      </c>
      <c r="J25" s="30">
        <f>SUM(J26:J29)</f>
        <v>828.40000000000009</v>
      </c>
    </row>
    <row r="26" spans="2:10" outlineLevel="1">
      <c r="B26" s="2" t="s">
        <v>29</v>
      </c>
      <c r="C26" s="44">
        <v>248</v>
      </c>
      <c r="D26" s="44">
        <f t="shared" si="0"/>
        <v>2</v>
      </c>
      <c r="E26" s="53" t="s">
        <v>10</v>
      </c>
      <c r="F26" s="50">
        <f>F9</f>
        <v>3023.1</v>
      </c>
      <c r="G26" s="14" t="str">
        <f>G9</f>
        <v>*Keskiarvo sihteerinimikkeistä (ks. Paramterit)</v>
      </c>
      <c r="H26" s="17">
        <f t="shared" si="1"/>
        <v>0.8</v>
      </c>
      <c r="I26" s="19">
        <f>(C26*D26/60/7.5)*(F26/21.5)</f>
        <v>154.98269767441863</v>
      </c>
      <c r="J26" s="19">
        <f>(C26*H26*Parametrit!$C$37)+((1-Laskenta!$H26)*Parametrit!$C$36)</f>
        <v>198.5</v>
      </c>
    </row>
    <row r="27" spans="2:10" outlineLevel="1">
      <c r="B27" s="2" t="s">
        <v>30</v>
      </c>
      <c r="C27" s="44">
        <v>517</v>
      </c>
      <c r="D27" s="44">
        <f t="shared" si="0"/>
        <v>2</v>
      </c>
      <c r="E27" s="53" t="s">
        <v>31</v>
      </c>
      <c r="F27" s="50">
        <f>Parametrit!D21</f>
        <v>4485</v>
      </c>
      <c r="G27" s="14" t="s">
        <v>100</v>
      </c>
      <c r="H27" s="17">
        <f t="shared" si="1"/>
        <v>0.8</v>
      </c>
      <c r="I27" s="19">
        <f>(C27*D27/60/7.5)*(F27/21.5)</f>
        <v>479.32713178294574</v>
      </c>
      <c r="J27" s="19">
        <f>(C27*H27*Parametrit!$C$37)+((1-Laskenta!$H27)*Parametrit!$C$36)</f>
        <v>413.70000000000005</v>
      </c>
    </row>
    <row r="28" spans="2:10" outlineLevel="1">
      <c r="B28" s="2" t="s">
        <v>32</v>
      </c>
      <c r="C28" s="44">
        <v>188</v>
      </c>
      <c r="D28" s="44">
        <f t="shared" si="0"/>
        <v>2</v>
      </c>
      <c r="E28" s="53" t="s">
        <v>31</v>
      </c>
      <c r="F28" s="50">
        <f>F27</f>
        <v>4485</v>
      </c>
      <c r="G28" s="21" t="str">
        <f>G27</f>
        <v>*Asiakasmaksusihteeri (lähde: KT-tilastot (https://www.kt.fi/tilastot-ja-julkaisut/hyvinvointialan-palkat))</v>
      </c>
      <c r="H28" s="17">
        <f t="shared" si="1"/>
        <v>0.8</v>
      </c>
      <c r="I28" s="19">
        <f>(C28*D28/60/7.5)*(F28/21.5)</f>
        <v>174.30077519379844</v>
      </c>
      <c r="J28" s="19">
        <f>(C28*H28*Parametrit!$C$37)+((1-Laskenta!$H28)*Parametrit!$C$36)</f>
        <v>150.5</v>
      </c>
    </row>
    <row r="29" spans="2:10" outlineLevel="1">
      <c r="B29" s="2" t="s">
        <v>33</v>
      </c>
      <c r="C29" s="44">
        <v>82</v>
      </c>
      <c r="D29" s="44">
        <f t="shared" si="0"/>
        <v>2</v>
      </c>
      <c r="E29" s="53" t="s">
        <v>34</v>
      </c>
      <c r="F29" s="50">
        <f>Parametrit!D22</f>
        <v>4563</v>
      </c>
      <c r="G29" s="14" t="s">
        <v>101</v>
      </c>
      <c r="H29" s="17">
        <f t="shared" si="1"/>
        <v>0.8</v>
      </c>
      <c r="I29" s="19">
        <f>(C29*D29/60/7.5)*(F29/21.5)</f>
        <v>77.346976744186051</v>
      </c>
      <c r="J29" s="19">
        <f>(C29*H29*Parametrit!$C$37)+((1-Laskenta!$H29)*Parametrit!$C$36)</f>
        <v>65.7</v>
      </c>
    </row>
    <row r="30" spans="2:10" s="11" customFormat="1">
      <c r="B30" s="4" t="s">
        <v>35</v>
      </c>
      <c r="C30" s="40">
        <f>SUM(C31:C33)</f>
        <v>64</v>
      </c>
      <c r="D30" s="28"/>
      <c r="F30" s="60"/>
      <c r="G30" s="29"/>
      <c r="H30" s="31"/>
      <c r="I30" s="30">
        <f>SUM(I31)</f>
        <v>19.641875968992245</v>
      </c>
      <c r="J30" s="30">
        <f>SUM(J31)</f>
        <v>15.3</v>
      </c>
    </row>
    <row r="31" spans="2:10" outlineLevel="1">
      <c r="B31" s="2" t="s">
        <v>36</v>
      </c>
      <c r="C31" s="44">
        <v>19</v>
      </c>
      <c r="D31" s="44">
        <f t="shared" si="0"/>
        <v>2</v>
      </c>
      <c r="E31" s="53" t="s">
        <v>8</v>
      </c>
      <c r="F31" s="50">
        <f>F8</f>
        <v>5000.9249999999993</v>
      </c>
      <c r="G31" s="21" t="str">
        <f>G8</f>
        <v>*Keskiarvo muista nimikkeistä</v>
      </c>
      <c r="H31" s="17">
        <f t="shared" si="1"/>
        <v>0.8</v>
      </c>
      <c r="I31" s="19">
        <f>(C31*D31/60/7.5)*(F31/21.5)</f>
        <v>19.641875968992245</v>
      </c>
      <c r="J31" s="19">
        <f>(C31*H31*Parametrit!$C$37)+((1-Laskenta!$H31)*Parametrit!$C$36)</f>
        <v>15.3</v>
      </c>
    </row>
    <row r="32" spans="2:10" s="11" customFormat="1">
      <c r="B32" s="4" t="s">
        <v>37</v>
      </c>
      <c r="C32" s="40">
        <f>SUM(C33:C35)</f>
        <v>39</v>
      </c>
      <c r="D32" s="28"/>
      <c r="F32" s="60"/>
      <c r="G32" s="29"/>
      <c r="H32" s="31"/>
      <c r="I32" s="30">
        <f>SUM(I33:I35)</f>
        <v>73.466666666666669</v>
      </c>
      <c r="J32" s="30">
        <f>SUM(J33:J35)</f>
        <v>31.500000000000004</v>
      </c>
    </row>
    <row r="33" spans="2:10" outlineLevel="1">
      <c r="B33" s="2" t="s">
        <v>38</v>
      </c>
      <c r="C33" s="44">
        <v>6</v>
      </c>
      <c r="D33" s="44">
        <f t="shared" si="0"/>
        <v>2</v>
      </c>
      <c r="E33" s="53" t="s">
        <v>39</v>
      </c>
      <c r="F33" s="50">
        <f>Parametrit!D23</f>
        <v>9999</v>
      </c>
      <c r="G33" s="14" t="s">
        <v>102</v>
      </c>
      <c r="H33" s="17">
        <f t="shared" si="1"/>
        <v>0.8</v>
      </c>
      <c r="I33" s="19">
        <f>(C33*D33/60/7.5)*(F33/21.5)</f>
        <v>12.401860465116279</v>
      </c>
      <c r="J33" s="19">
        <f>(C33*H33*Parametrit!$C$37)+((1-Laskenta!$H33)*Parametrit!$C$36)</f>
        <v>4.9000000000000004</v>
      </c>
    </row>
    <row r="34" spans="2:10" outlineLevel="1">
      <c r="B34" s="2" t="s">
        <v>40</v>
      </c>
      <c r="C34" s="44">
        <v>26</v>
      </c>
      <c r="D34" s="44">
        <f t="shared" si="0"/>
        <v>2</v>
      </c>
      <c r="E34" s="53" t="s">
        <v>39</v>
      </c>
      <c r="F34" s="50">
        <f>F33</f>
        <v>9999</v>
      </c>
      <c r="G34" s="14" t="str">
        <f>G33</f>
        <v>*Tietohallintopäällikkö (lähde: KT-tilastot (https://www.kt.fi/tilastot-ja-julkaisut/hyvinvointialan-palkat))</v>
      </c>
      <c r="H34" s="17">
        <f t="shared" si="1"/>
        <v>0.8</v>
      </c>
      <c r="I34" s="19">
        <f>(C34*D34/60/7.5)*(F34/21.5)</f>
        <v>53.741395348837209</v>
      </c>
      <c r="J34" s="19">
        <f>(C34*H34*Parametrit!$C$37)+((1-Laskenta!$H34)*Parametrit!$C$36)</f>
        <v>20.900000000000002</v>
      </c>
    </row>
    <row r="35" spans="2:10" outlineLevel="1">
      <c r="B35" s="2" t="s">
        <v>41</v>
      </c>
      <c r="C35" s="44">
        <v>7</v>
      </c>
      <c r="D35" s="44">
        <f t="shared" si="0"/>
        <v>2</v>
      </c>
      <c r="E35" s="53" t="s">
        <v>42</v>
      </c>
      <c r="F35" s="50">
        <f>Parametrit!D24</f>
        <v>5061</v>
      </c>
      <c r="G35" s="14" t="s">
        <v>103</v>
      </c>
      <c r="H35" s="17">
        <f t="shared" si="1"/>
        <v>0.8</v>
      </c>
      <c r="I35" s="19">
        <f>(C35*D35/60/7.5)*(F35/21.5)</f>
        <v>7.3234108527131783</v>
      </c>
      <c r="J35" s="19">
        <f>(C35*H35*Parametrit!$C$37)+((1-Laskenta!$H35)*Parametrit!$C$36)</f>
        <v>5.7</v>
      </c>
    </row>
    <row r="36" spans="2:10" s="11" customFormat="1">
      <c r="B36" s="4" t="s">
        <v>43</v>
      </c>
      <c r="C36" s="40">
        <f>SUM(C37:C39)</f>
        <v>878</v>
      </c>
      <c r="D36" s="28"/>
      <c r="F36" s="30"/>
      <c r="G36" s="29"/>
      <c r="H36" s="31"/>
      <c r="I36" s="30">
        <f>I37</f>
        <v>341.74139534883722</v>
      </c>
      <c r="J36" s="30">
        <f>J37</f>
        <v>278.50000000000006</v>
      </c>
    </row>
    <row r="37" spans="2:10" outlineLevel="1">
      <c r="B37" s="2" t="s">
        <v>44</v>
      </c>
      <c r="C37" s="44">
        <v>348</v>
      </c>
      <c r="D37" s="44">
        <f t="shared" si="0"/>
        <v>2</v>
      </c>
      <c r="E37" s="53" t="s">
        <v>45</v>
      </c>
      <c r="F37" s="19">
        <f>F19</f>
        <v>4750.5</v>
      </c>
      <c r="G37" s="21" t="str">
        <f>G19</f>
        <v>*Painotettu keskiarvo ammattinimikkeistä tietosuoja-asiantuntija ja tietosuojavastaava, ks. Parametrit</v>
      </c>
      <c r="H37" s="17">
        <f t="shared" si="1"/>
        <v>0.8</v>
      </c>
      <c r="I37" s="19">
        <f>(C37*D37/60/7.5)*(F37/21.5)</f>
        <v>341.74139534883722</v>
      </c>
      <c r="J37" s="19">
        <f>(C37*H37*Parametrit!$C$37)+((1-Laskenta!$H37)*Parametrit!$C$36)</f>
        <v>278.50000000000006</v>
      </c>
    </row>
    <row r="38" spans="2:10" s="11" customFormat="1">
      <c r="B38" s="4" t="s">
        <v>46</v>
      </c>
      <c r="C38" s="40">
        <f>SUM(C39:C41)</f>
        <v>265</v>
      </c>
      <c r="D38" s="28"/>
      <c r="F38" s="30"/>
      <c r="G38" s="29"/>
      <c r="H38" s="31"/>
      <c r="I38" s="30">
        <f>I39</f>
        <v>273.95248062015497</v>
      </c>
      <c r="J38" s="30">
        <f>J39</f>
        <v>212.1</v>
      </c>
    </row>
    <row r="39" spans="2:10" outlineLevel="1">
      <c r="B39" s="2" t="s">
        <v>47</v>
      </c>
      <c r="C39" s="44">
        <v>265</v>
      </c>
      <c r="D39" s="44">
        <f t="shared" si="0"/>
        <v>2</v>
      </c>
      <c r="E39" s="53" t="s">
        <v>8</v>
      </c>
      <c r="F39" s="19">
        <f>F8</f>
        <v>5000.9249999999993</v>
      </c>
      <c r="G39" s="21" t="str">
        <f>G8</f>
        <v>*Keskiarvo muista nimikkeistä</v>
      </c>
      <c r="H39" s="17">
        <f t="shared" si="1"/>
        <v>0.8</v>
      </c>
      <c r="I39" s="19">
        <f>(C39*D39/60/7.5)*(F39/21.5)</f>
        <v>273.95248062015497</v>
      </c>
      <c r="J39" s="19">
        <f>(C39*H39*Parametrit!$C$37)+((1-Laskenta!$H39)*Parametrit!$C$36)</f>
        <v>212.1</v>
      </c>
    </row>
    <row r="40" spans="2:10" s="12" customFormat="1">
      <c r="B40" s="3" t="s">
        <v>104</v>
      </c>
      <c r="C40" s="45"/>
      <c r="D40" s="46"/>
      <c r="F40" s="47"/>
      <c r="G40" s="48"/>
      <c r="H40" s="46"/>
      <c r="I40" s="47">
        <f>I38+I36+I32+I30+I25+I22+I18+I16+I11+I7</f>
        <v>11226.334341085269</v>
      </c>
      <c r="J40" s="47">
        <f>J38+J36+J32+J30+J25+J22+J18+J16+J11+J7</f>
        <v>9479.9</v>
      </c>
    </row>
    <row r="42" spans="2:10" s="13" customFormat="1">
      <c r="B42" s="36" t="s">
        <v>105</v>
      </c>
      <c r="C42" s="42"/>
      <c r="D42" s="37"/>
      <c r="F42" s="37"/>
      <c r="H42" s="37"/>
      <c r="I42" s="37"/>
    </row>
    <row r="43" spans="2:10">
      <c r="B43" s="32"/>
      <c r="C43" s="43"/>
    </row>
    <row r="44" spans="2:10" ht="14.5" customHeight="1">
      <c r="B44" s="33" t="s">
        <v>106</v>
      </c>
      <c r="C44" s="70">
        <f>I40</f>
        <v>11226.334341085269</v>
      </c>
    </row>
    <row r="45" spans="2:10" ht="23.5" customHeight="1">
      <c r="B45" s="34" t="s">
        <v>107</v>
      </c>
      <c r="C45" s="71"/>
    </row>
    <row r="46" spans="2:10">
      <c r="B46" s="32"/>
      <c r="C46" s="51"/>
    </row>
    <row r="47" spans="2:10" ht="26.15" customHeight="1">
      <c r="B47" s="33" t="s">
        <v>108</v>
      </c>
      <c r="C47" s="70">
        <f>J40</f>
        <v>9479.9</v>
      </c>
    </row>
    <row r="48" spans="2:10" ht="14.5" customHeight="1">
      <c r="B48" s="34" t="s">
        <v>109</v>
      </c>
      <c r="C48" s="71"/>
    </row>
    <row r="49" spans="2:3">
      <c r="B49" s="32"/>
      <c r="C49" s="51"/>
    </row>
    <row r="50" spans="2:3" ht="22.9" customHeight="1">
      <c r="B50" s="35" t="s">
        <v>110</v>
      </c>
      <c r="C50" s="52">
        <f>C44+C47</f>
        <v>20706.23434108527</v>
      </c>
    </row>
    <row r="54" spans="2:3">
      <c r="B54" s="9"/>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0C79997DC5F41B4ABD23E9682C7CC79C" ma:contentTypeVersion="11" ma:contentTypeDescription="Luo uusi asiakirja." ma:contentTypeScope="" ma:versionID="790bc173dabc44a8f1a2031885a781ef">
  <xsd:schema xmlns:xsd="http://www.w3.org/2001/XMLSchema" xmlns:xs="http://www.w3.org/2001/XMLSchema" xmlns:p="http://schemas.microsoft.com/office/2006/metadata/properties" xmlns:ns2="74ddb41c-8331-4960-807c-c4e61773edd9" xmlns:ns3="41ef05ed-22e0-4ae4-88a4-bee2eb3d841f" targetNamespace="http://schemas.microsoft.com/office/2006/metadata/properties" ma:root="true" ma:fieldsID="959aa798a68b50c2fb6260b00ea76b4a" ns2:_="" ns3:_="">
    <xsd:import namespace="74ddb41c-8331-4960-807c-c4e61773edd9"/>
    <xsd:import namespace="41ef05ed-22e0-4ae4-88a4-bee2eb3d841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ddb41c-8331-4960-807c-c4e61773ed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Kuvien tunnisteet" ma:readOnly="false" ma:fieldId="{5cf76f15-5ced-4ddc-b409-7134ff3c332f}" ma:taxonomyMulti="true" ma:sspId="820d0138-141e-4207-b4a6-ad3372a878d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ef05ed-22e0-4ae4-88a4-bee2eb3d841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6e0bbd4-e05e-43a1-90cb-5df2242a1de9}" ma:internalName="TaxCatchAll" ma:showField="CatchAllData" ma:web="41ef05ed-22e0-4ae4-88a4-bee2eb3d84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1ef05ed-22e0-4ae4-88a4-bee2eb3d841f" xsi:nil="true"/>
    <lcf76f155ced4ddcb4097134ff3c332f xmlns="74ddb41c-8331-4960-807c-c4e61773ed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409E76-4AB9-4046-90D6-163833C726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ddb41c-8331-4960-807c-c4e61773edd9"/>
    <ds:schemaRef ds:uri="41ef05ed-22e0-4ae4-88a4-bee2eb3d84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C376DC-A605-41E9-B7FC-D60681C7B401}">
  <ds:schemaRefs>
    <ds:schemaRef ds:uri="http://schemas.microsoft.com/office/2006/metadata/properties"/>
    <ds:schemaRef ds:uri="http://schemas.microsoft.com/office/infopath/2007/PartnerControls"/>
    <ds:schemaRef ds:uri="41ef05ed-22e0-4ae4-88a4-bee2eb3d841f"/>
    <ds:schemaRef ds:uri="74ddb41c-8331-4960-807c-c4e61773edd9"/>
  </ds:schemaRefs>
</ds:datastoreItem>
</file>

<file path=customXml/itemProps3.xml><?xml version="1.0" encoding="utf-8"?>
<ds:datastoreItem xmlns:ds="http://schemas.openxmlformats.org/officeDocument/2006/customXml" ds:itemID="{01B9A197-72F6-4920-80DC-DFA2FF612577}">
  <ds:schemaRefs>
    <ds:schemaRef ds:uri="http://schemas.microsoft.com/sharepoint/v3/contenttype/forms"/>
  </ds:schemaRefs>
</ds:datastoreItem>
</file>

<file path=docMetadata/LabelInfo.xml><?xml version="1.0" encoding="utf-8"?>
<clbl:labelList xmlns:clbl="http://schemas.microsoft.com/office/2020/mipLabelMetadata">
  <clbl:label id="{89b14c87-2a46-4e5c-ba68-3beac45aeedd}" enabled="1" method="Privileged" siteId="{89a9328c-5e5c-4ef5-a2c3-4dd39b5d8171}" removed="0"/>
  <clbl:label id="{95653b52-df9b-47d2-8549-8de78ac04e21}" enabled="1" method="Standard" siteId="{deff24bb-2089-4400-8c8e-f71e680378b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5</vt:i4>
      </vt:variant>
    </vt:vector>
  </HeadingPairs>
  <TitlesOfParts>
    <vt:vector size="5" baseType="lpstr">
      <vt:lpstr>Tietopyynnöt data</vt:lpstr>
      <vt:lpstr>Kansilehti</vt:lpstr>
      <vt:lpstr>Selitteet</vt:lpstr>
      <vt:lpstr>Parametrit</vt:lpstr>
      <vt:lpstr>Laskenta</vt:lpstr>
    </vt:vector>
  </TitlesOfParts>
  <Manager/>
  <Company>KPMG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Pekuri, Heini</dc:creator>
  <cp:keywords/>
  <dc:description/>
  <cp:lastModifiedBy>Hänninen Pihla (DVV)</cp:lastModifiedBy>
  <cp:revision/>
  <dcterms:created xsi:type="dcterms:W3CDTF">2026-06-25T06:56:49Z</dcterms:created>
  <dcterms:modified xsi:type="dcterms:W3CDTF">2026-09-11T12:23:16Z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0x0101000C79997DC5F41B4ABD23E9682C7CC79C</vt:lpwstr>
  </property>
</Properties>
</file>